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24120" windowHeight="1362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list'!$G$2</definedName>
    <definedName name="MJ">'Krycí list'!$G$5</definedName>
    <definedName name="Mont">Rekapitulace!$H$12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Položky!$A$1:$K$78</definedName>
    <definedName name="_xlnm.Print_Area" localSheetId="1">Rekapitulace!$A$1:$I$27</definedName>
    <definedName name="PocetMJ">'Krycí list'!$G$6</definedName>
    <definedName name="Poznamka">'Krycí list'!$B$37</definedName>
    <definedName name="Projektant">'Krycí list'!$C$8</definedName>
    <definedName name="PSV">Rekapitulace!$F$12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G77" i="3"/>
  <c r="BE77"/>
  <c r="BD77"/>
  <c r="BC77"/>
  <c r="K77"/>
  <c r="I78"/>
  <c r="BF77"/>
  <c r="BG76"/>
  <c r="BE76"/>
  <c r="BD76"/>
  <c r="BC76"/>
  <c r="K76"/>
  <c r="BF76"/>
  <c r="BG75"/>
  <c r="BG78" s="1"/>
  <c r="I11" i="2" s="1"/>
  <c r="BE75" i="3"/>
  <c r="BE78" s="1"/>
  <c r="G11" i="2" s="1"/>
  <c r="BD75" i="3"/>
  <c r="BC75"/>
  <c r="BC78" s="1"/>
  <c r="E11" i="2" s="1"/>
  <c r="K75" i="3"/>
  <c r="BF75"/>
  <c r="BF78" s="1"/>
  <c r="H11" i="2" s="1"/>
  <c r="B11"/>
  <c r="A11"/>
  <c r="BD78" i="3"/>
  <c r="F11" i="2" s="1"/>
  <c r="K78" i="3"/>
  <c r="G78"/>
  <c r="C78"/>
  <c r="BF72"/>
  <c r="BE72"/>
  <c r="BD72"/>
  <c r="BC72"/>
  <c r="K72"/>
  <c r="I72"/>
  <c r="BG72"/>
  <c r="BF71"/>
  <c r="BE71"/>
  <c r="BD71"/>
  <c r="BC71"/>
  <c r="K71"/>
  <c r="I71"/>
  <c r="BG71"/>
  <c r="BF69"/>
  <c r="BE69"/>
  <c r="BD69"/>
  <c r="BC69"/>
  <c r="K69"/>
  <c r="I69"/>
  <c r="BG69"/>
  <c r="BG68"/>
  <c r="BE68"/>
  <c r="BD68"/>
  <c r="BC68"/>
  <c r="K68"/>
  <c r="I68"/>
  <c r="BF68"/>
  <c r="BG67"/>
  <c r="BE67"/>
  <c r="BD67"/>
  <c r="BC67"/>
  <c r="K67"/>
  <c r="I67"/>
  <c r="BF67"/>
  <c r="BG66"/>
  <c r="BE66"/>
  <c r="BD66"/>
  <c r="BC66"/>
  <c r="K66"/>
  <c r="I66"/>
  <c r="BF66"/>
  <c r="BG65"/>
  <c r="BE65"/>
  <c r="BD65"/>
  <c r="BC65"/>
  <c r="K65"/>
  <c r="I65"/>
  <c r="BF65"/>
  <c r="BG64"/>
  <c r="BE64"/>
  <c r="BD64"/>
  <c r="BC64"/>
  <c r="K64"/>
  <c r="I64"/>
  <c r="BF64"/>
  <c r="BG63"/>
  <c r="BE63"/>
  <c r="BD63"/>
  <c r="BC63"/>
  <c r="K63"/>
  <c r="I63"/>
  <c r="BF63"/>
  <c r="BG62"/>
  <c r="BE62"/>
  <c r="BD62"/>
  <c r="BC62"/>
  <c r="K62"/>
  <c r="I62"/>
  <c r="BF62"/>
  <c r="BG60"/>
  <c r="BE60"/>
  <c r="BD60"/>
  <c r="BC60"/>
  <c r="K60"/>
  <c r="I60"/>
  <c r="BF60"/>
  <c r="BG58"/>
  <c r="BE58"/>
  <c r="BD58"/>
  <c r="BC58"/>
  <c r="K58"/>
  <c r="I58"/>
  <c r="BF58"/>
  <c r="BG57"/>
  <c r="BE57"/>
  <c r="BD57"/>
  <c r="BC57"/>
  <c r="K57"/>
  <c r="I57"/>
  <c r="BF57"/>
  <c r="BG56"/>
  <c r="BE56"/>
  <c r="BD56"/>
  <c r="BC56"/>
  <c r="K56"/>
  <c r="I56"/>
  <c r="BF56"/>
  <c r="BG55"/>
  <c r="BE55"/>
  <c r="BD55"/>
  <c r="BC55"/>
  <c r="K55"/>
  <c r="I55"/>
  <c r="BF55"/>
  <c r="BG53"/>
  <c r="BE53"/>
  <c r="BD53"/>
  <c r="BC53"/>
  <c r="K53"/>
  <c r="I53"/>
  <c r="BF53"/>
  <c r="BG52"/>
  <c r="BF52"/>
  <c r="BD52"/>
  <c r="BC52"/>
  <c r="K52"/>
  <c r="I52"/>
  <c r="BE52"/>
  <c r="BG51"/>
  <c r="BF51"/>
  <c r="BD51"/>
  <c r="BC51"/>
  <c r="K51"/>
  <c r="I51"/>
  <c r="BE51"/>
  <c r="BG50"/>
  <c r="BE50"/>
  <c r="BD50"/>
  <c r="BC50"/>
  <c r="K50"/>
  <c r="I50"/>
  <c r="BF50"/>
  <c r="BG49"/>
  <c r="BE49"/>
  <c r="BD49"/>
  <c r="BC49"/>
  <c r="K49"/>
  <c r="I49"/>
  <c r="BF49"/>
  <c r="BG48"/>
  <c r="BE48"/>
  <c r="BD48"/>
  <c r="BC48"/>
  <c r="K48"/>
  <c r="I48"/>
  <c r="BF48"/>
  <c r="BG47"/>
  <c r="BE47"/>
  <c r="BD47"/>
  <c r="BC47"/>
  <c r="K47"/>
  <c r="I47"/>
  <c r="BF47"/>
  <c r="BG46"/>
  <c r="BE46"/>
  <c r="BD46"/>
  <c r="BC46"/>
  <c r="K46"/>
  <c r="I46"/>
  <c r="BF46"/>
  <c r="BG45"/>
  <c r="BE45"/>
  <c r="BD45"/>
  <c r="BC45"/>
  <c r="K45"/>
  <c r="I45"/>
  <c r="BF45"/>
  <c r="BG44"/>
  <c r="BE44"/>
  <c r="BD44"/>
  <c r="BC44"/>
  <c r="K44"/>
  <c r="I44"/>
  <c r="BF44"/>
  <c r="BG43"/>
  <c r="BE43"/>
  <c r="BD43"/>
  <c r="BC43"/>
  <c r="K43"/>
  <c r="I43"/>
  <c r="BF43"/>
  <c r="BG42"/>
  <c r="BE42"/>
  <c r="BD42"/>
  <c r="BC42"/>
  <c r="K42"/>
  <c r="I42"/>
  <c r="BF42"/>
  <c r="BG41"/>
  <c r="BE41"/>
  <c r="BD41"/>
  <c r="BC41"/>
  <c r="K41"/>
  <c r="I41"/>
  <c r="BF41"/>
  <c r="BG40"/>
  <c r="BE40"/>
  <c r="BD40"/>
  <c r="BC40"/>
  <c r="K40"/>
  <c r="I40"/>
  <c r="BF40"/>
  <c r="BG39"/>
  <c r="BE39"/>
  <c r="BD39"/>
  <c r="BC39"/>
  <c r="K39"/>
  <c r="I39"/>
  <c r="BF39"/>
  <c r="BG38"/>
  <c r="BE38"/>
  <c r="BD38"/>
  <c r="BC38"/>
  <c r="K38"/>
  <c r="I38"/>
  <c r="BF38"/>
  <c r="BG37"/>
  <c r="BE37"/>
  <c r="BD37"/>
  <c r="BC37"/>
  <c r="K37"/>
  <c r="I37"/>
  <c r="BF37"/>
  <c r="BG36"/>
  <c r="BE36"/>
  <c r="BD36"/>
  <c r="BC36"/>
  <c r="K36"/>
  <c r="I36"/>
  <c r="I73" s="1"/>
  <c r="BF36"/>
  <c r="B10" i="2"/>
  <c r="A10"/>
  <c r="BC73" i="3"/>
  <c r="E10" i="2" s="1"/>
  <c r="C73" i="3"/>
  <c r="BG33"/>
  <c r="BE33"/>
  <c r="BE34" s="1"/>
  <c r="G9" i="2" s="1"/>
  <c r="BD33" i="3"/>
  <c r="BD34" s="1"/>
  <c r="F9" i="2" s="1"/>
  <c r="BC33" i="3"/>
  <c r="K33"/>
  <c r="K34" s="1"/>
  <c r="I33"/>
  <c r="I34" s="1"/>
  <c r="BF33"/>
  <c r="BF34" s="1"/>
  <c r="H9" i="2" s="1"/>
  <c r="B9"/>
  <c r="A9"/>
  <c r="BG34" i="3"/>
  <c r="I9" i="2" s="1"/>
  <c r="BC34" i="3"/>
  <c r="E9" i="2" s="1"/>
  <c r="C34" i="3"/>
  <c r="BG30"/>
  <c r="BF30"/>
  <c r="BF31" s="1"/>
  <c r="H8" i="2" s="1"/>
  <c r="BE30" i="3"/>
  <c r="BD30"/>
  <c r="BD31" s="1"/>
  <c r="F8" i="2" s="1"/>
  <c r="K30" i="3"/>
  <c r="K31" s="1"/>
  <c r="I30"/>
  <c r="BC30"/>
  <c r="BC31" s="1"/>
  <c r="E8" i="2" s="1"/>
  <c r="B8"/>
  <c r="A8"/>
  <c r="BG31" i="3"/>
  <c r="I8" i="2" s="1"/>
  <c r="BE31" i="3"/>
  <c r="G8" i="2" s="1"/>
  <c r="I31" i="3"/>
  <c r="C31"/>
  <c r="BG26"/>
  <c r="BF26"/>
  <c r="BE26"/>
  <c r="BD26"/>
  <c r="K26"/>
  <c r="I26"/>
  <c r="BC26"/>
  <c r="BG24"/>
  <c r="BF24"/>
  <c r="BE24"/>
  <c r="BD24"/>
  <c r="K24"/>
  <c r="I24"/>
  <c r="BC24"/>
  <c r="BG22"/>
  <c r="BF22"/>
  <c r="BE22"/>
  <c r="BD22"/>
  <c r="K22"/>
  <c r="I22"/>
  <c r="BC22"/>
  <c r="BG21"/>
  <c r="BF21"/>
  <c r="BE21"/>
  <c r="BD21"/>
  <c r="K21"/>
  <c r="I21"/>
  <c r="BC21"/>
  <c r="BG20"/>
  <c r="BF20"/>
  <c r="BE20"/>
  <c r="BD20"/>
  <c r="K20"/>
  <c r="I20"/>
  <c r="BC20"/>
  <c r="BG18"/>
  <c r="BF18"/>
  <c r="BE18"/>
  <c r="BD18"/>
  <c r="K18"/>
  <c r="I18"/>
  <c r="BC18"/>
  <c r="BG16"/>
  <c r="BF16"/>
  <c r="BE16"/>
  <c r="BD16"/>
  <c r="K16"/>
  <c r="I16"/>
  <c r="BC16"/>
  <c r="BG15"/>
  <c r="BF15"/>
  <c r="BE15"/>
  <c r="BD15"/>
  <c r="K15"/>
  <c r="I15"/>
  <c r="BC15"/>
  <c r="BG12"/>
  <c r="BF12"/>
  <c r="BE12"/>
  <c r="BD12"/>
  <c r="K12"/>
  <c r="I12"/>
  <c r="BC12"/>
  <c r="BG9"/>
  <c r="BF9"/>
  <c r="BE9"/>
  <c r="BD9"/>
  <c r="K9"/>
  <c r="I9"/>
  <c r="BC9"/>
  <c r="BG8"/>
  <c r="BF8"/>
  <c r="BE8"/>
  <c r="BD8"/>
  <c r="K8"/>
  <c r="I8"/>
  <c r="BC8"/>
  <c r="B7" i="2"/>
  <c r="A7"/>
  <c r="BG28" i="3"/>
  <c r="I7" i="2" s="1"/>
  <c r="BF28" i="3"/>
  <c r="H7" i="2" s="1"/>
  <c r="BE28" i="3"/>
  <c r="G7" i="2" s="1"/>
  <c r="BD28" i="3"/>
  <c r="F7" i="2" s="1"/>
  <c r="K28" i="3"/>
  <c r="I28"/>
  <c r="C28"/>
  <c r="E4"/>
  <c r="C4"/>
  <c r="F3"/>
  <c r="C3"/>
  <c r="C2" i="2"/>
  <c r="C1"/>
  <c r="C33" i="1"/>
  <c r="F33" s="1"/>
  <c r="C31"/>
  <c r="C9"/>
  <c r="D2"/>
  <c r="C2"/>
  <c r="G28" i="3" l="1"/>
  <c r="BF73"/>
  <c r="H10" i="2" s="1"/>
  <c r="K73" i="3"/>
  <c r="BD73"/>
  <c r="F10" i="2" s="1"/>
  <c r="BG73" i="3"/>
  <c r="I10" i="2" s="1"/>
  <c r="I12" s="1"/>
  <c r="C21" i="1" s="1"/>
  <c r="F12" i="2"/>
  <c r="C16" i="1" s="1"/>
  <c r="H12" i="2"/>
  <c r="C17" i="1" s="1"/>
  <c r="BE73" i="3"/>
  <c r="G10" i="2" s="1"/>
  <c r="G12" s="1"/>
  <c r="C18" i="1" s="1"/>
  <c r="BC28" i="3"/>
  <c r="E7" i="2" s="1"/>
  <c r="E12" s="1"/>
  <c r="G34" i="3"/>
  <c r="G73"/>
  <c r="C15" i="1" l="1"/>
  <c r="C19" s="1"/>
  <c r="C22" s="1"/>
  <c r="G25" i="2"/>
  <c r="I25" s="1"/>
  <c r="G24"/>
  <c r="I24" s="1"/>
  <c r="G23"/>
  <c r="I23" s="1"/>
  <c r="G21" i="1" s="1"/>
  <c r="G22" i="2"/>
  <c r="I22" s="1"/>
  <c r="G20" i="1" s="1"/>
  <c r="G21" i="2"/>
  <c r="I21" s="1"/>
  <c r="G19" i="1" s="1"/>
  <c r="G20" i="2"/>
  <c r="I20" s="1"/>
  <c r="G18" i="1" s="1"/>
  <c r="G19" i="2"/>
  <c r="I19" s="1"/>
  <c r="G17" i="1" s="1"/>
  <c r="G18" i="2"/>
  <c r="I18" s="1"/>
  <c r="G16" i="1" s="1"/>
  <c r="G17" i="2"/>
  <c r="I17" s="1"/>
  <c r="G15" i="1" l="1"/>
  <c r="H26" i="2"/>
  <c r="G23" i="1" s="1"/>
  <c r="G22" l="1"/>
  <c r="C23"/>
  <c r="F30" s="1"/>
  <c r="G7" l="1"/>
  <c r="F31"/>
  <c r="F34" s="1"/>
</calcChain>
</file>

<file path=xl/sharedStrings.xml><?xml version="1.0" encoding="utf-8"?>
<sst xmlns="http://schemas.openxmlformats.org/spreadsheetml/2006/main" count="420" uniqueCount="225">
  <si>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</si>
  <si>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</si>
  <si>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</si>
  <si>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</si>
  <si>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</si>
  <si>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</si>
  <si>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</si>
  <si>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</si>
  <si>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</si>
  <si>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</si>
  <si>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</si>
  <si>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</si>
  <si>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</si>
  <si>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</si>
  <si>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</si>
  <si>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</si>
  <si>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</si>
  <si>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</si>
  <si>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</si>
  <si>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</si>
  <si>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</si>
  <si>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</si>
  <si>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</si>
  <si>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</si>
  <si>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</si>
  <si>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</si>
  <si>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</si>
  <si>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</si>
  <si>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</si>
  <si>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</si>
  <si>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</si>
  <si>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</si>
  <si>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</si>
  <si>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</si>
  <si>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</si>
  <si>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</si>
  <si>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</si>
  <si>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</si>
  <si>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</si>
  <si>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</si>
  <si>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</si>
  <si>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</si>
  <si>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</si>
  <si>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</si>
  <si>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</si>
  <si>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</si>
  <si>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</si>
  <si>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</si>
  <si>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</si>
  <si>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</si>
  <si>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</si>
  <si>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</si>
  <si>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</si>
  <si>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</si>
  <si>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</si>
  <si>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</si>
  <si>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</si>
  <si>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</si>
  <si>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</si>
  <si>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</si>
  <si>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</si>
  <si>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</si>
  <si>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</si>
  <si>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</si>
  <si>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</si>
  <si>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</si>
  <si>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</si>
  <si>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</si>
  <si>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</si>
  <si>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</si>
  <si>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</si>
  <si>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</si>
  <si>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</si>
  <si>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</si>
  <si>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</si>
  <si>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</si>
  <si>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dem.hmot / MJ</t>
  </si>
  <si>
    <t>dem. hmot. celk.(t)</t>
  </si>
  <si>
    <t>Díl:</t>
  </si>
  <si>
    <t>1</t>
  </si>
  <si>
    <t>Zemní práce</t>
  </si>
  <si>
    <t>ks</t>
  </si>
  <si>
    <t>Celkem za</t>
  </si>
  <si>
    <t>923</t>
  </si>
  <si>
    <t>Únanovka, Těšetice, úprava koryta</t>
  </si>
  <si>
    <t>02</t>
  </si>
  <si>
    <t>Přeložka plynovodu</t>
  </si>
  <si>
    <t>827.52</t>
  </si>
  <si>
    <t>119001421R00</t>
  </si>
  <si>
    <t>Dočasné zajištění kabelů - do počtu 3 kabelů</t>
  </si>
  <si>
    <t>m</t>
  </si>
  <si>
    <t>m3</t>
  </si>
  <si>
    <t>132201202R00</t>
  </si>
  <si>
    <t>Hloubení rýh šířky do 200 cm v hor.3 do 1000 m3</t>
  </si>
  <si>
    <t>(16*(0,8+2,3)*0,5*2,55)*0,7</t>
  </si>
  <si>
    <t>(2*3*2*2+2*(2*7*2*2*0,5+2*6*2*2*0,5))*0,7</t>
  </si>
  <si>
    <t>132301202R00</t>
  </si>
  <si>
    <t>Hloubení rýh šířky do 200 cm v hor.4 do 1000 m3</t>
  </si>
  <si>
    <t>(16*(0,8+2,3)*0,5*2,55)*0,3</t>
  </si>
  <si>
    <t>(2*3*2*2+2*(2*7*2*2*0,5+2*6*2*2*0,5))*0,3</t>
  </si>
  <si>
    <t>132301209R00</t>
  </si>
  <si>
    <t>Příplatek za lepivost - hloubení rýh 200cm v hor.4</t>
  </si>
  <si>
    <t>161101101R00</t>
  </si>
  <si>
    <t>Svislé přemístění výkopku z hor.1-4 do 2,5 m</t>
  </si>
  <si>
    <t>(133,686+57,372)*0,5</t>
  </si>
  <si>
    <t>162301101R00</t>
  </si>
  <si>
    <t>Vodorovné přemístění výkopku z hor.1-4 do 500 m</t>
  </si>
  <si>
    <t>29,824*2</t>
  </si>
  <si>
    <t>162701105R00</t>
  </si>
  <si>
    <t>Vodorovné přemístění výkopku z hor.1-4 do 10000 m</t>
  </si>
  <si>
    <t>167101101R00</t>
  </si>
  <si>
    <t>Nakládání výkopku z hor.1-4 v množství do 100 m3</t>
  </si>
  <si>
    <t>t</t>
  </si>
  <si>
    <t>174101101R00</t>
  </si>
  <si>
    <t>Zásyp jam, rýh, šachet se zhutněním</t>
  </si>
  <si>
    <t>16*(0,8+2,3)*0,5*1,4-4,896</t>
  </si>
  <si>
    <t>175111101T00</t>
  </si>
  <si>
    <t>Obsyp potrubí ručně sypaninou bez prohoz. sypaniny</t>
  </si>
  <si>
    <t>17*0,8*0,36</t>
  </si>
  <si>
    <t>58337306</t>
  </si>
  <si>
    <t>Štěrkopísek frakce 0-8 tř.B</t>
  </si>
  <si>
    <t>T</t>
  </si>
  <si>
    <t>4,896*1,7*1,01</t>
  </si>
  <si>
    <t>99</t>
  </si>
  <si>
    <t>Staveništní přesun hmot</t>
  </si>
  <si>
    <t>998276101R00</t>
  </si>
  <si>
    <t xml:space="preserve">Přesun hmot, trubní vedení plastová, otevř. výkop </t>
  </si>
  <si>
    <t>M21</t>
  </si>
  <si>
    <t>Elektromontáže</t>
  </si>
  <si>
    <t>210800525RT1</t>
  </si>
  <si>
    <t>Vodič nn a vn CY 2,5 mm2 uložený volně včetně dodávky vodiče CY 2,5</t>
  </si>
  <si>
    <t>M23</t>
  </si>
  <si>
    <t>Montáže potrubí</t>
  </si>
  <si>
    <t>230082038R00</t>
  </si>
  <si>
    <t>Demontáž do šrotu do 50 kg, rozměr 57 x 2,9</t>
  </si>
  <si>
    <t>kus</t>
  </si>
  <si>
    <t>230120043R00</t>
  </si>
  <si>
    <t>Čištění potrubí profukováním nebo proplach. DN 50</t>
  </si>
  <si>
    <t>230170002R00</t>
  </si>
  <si>
    <t>Příprava pro zkoušku těsnosti, DN 50 - 80</t>
  </si>
  <si>
    <t>sada</t>
  </si>
  <si>
    <t>230200321T00</t>
  </si>
  <si>
    <t>Jednostranné přerušení průtoku plynu za použití 2 balonů v plastovém potrubí DN do125 mm</t>
  </si>
  <si>
    <t>230205035T00</t>
  </si>
  <si>
    <t>Montáž potrubí plastového svařovaného na tupo nebo elektrospojkou, D 50 mm, tl. stěny 4,6 mm</t>
  </si>
  <si>
    <t>230205042T00</t>
  </si>
  <si>
    <t>Montáž potrubí plastového svařovaného na tupo nebo elektrospojkou, D 63 mm, tl. stěny 5,8 mm</t>
  </si>
  <si>
    <t>230205055T00</t>
  </si>
  <si>
    <t>Montáž potrubí plastového svařovaného na tupo nebo elektrospojkou, D 110 mm, tl. stěny 6,3 mm</t>
  </si>
  <si>
    <t>230205242T00</t>
  </si>
  <si>
    <t>Montáž trubního díluPE potrubí svařovaného na tupo nebo elektrospojkou D 63 mm, tl. stěny 5,7 mm</t>
  </si>
  <si>
    <t>230220006R00</t>
  </si>
  <si>
    <t>Montáž litinového poklopu - plynovod</t>
  </si>
  <si>
    <t>230220011R00</t>
  </si>
  <si>
    <t>Montáž orientačního sloupku - plynovod</t>
  </si>
  <si>
    <t>230220031R00</t>
  </si>
  <si>
    <t>Montáž čichačky na chráničku PN 38 6724</t>
  </si>
  <si>
    <t>230230016R00</t>
  </si>
  <si>
    <t>Hlavní tlaková zkouška vzduchem 0,6 MPa, DN 50</t>
  </si>
  <si>
    <t>230230076R00</t>
  </si>
  <si>
    <t>Čištění potrubí, DN 200</t>
  </si>
  <si>
    <t>230250002R00</t>
  </si>
  <si>
    <t>Montáž kontrolních vývodů, napěť. zemního KVZ</t>
  </si>
  <si>
    <t>R230200116</t>
  </si>
  <si>
    <t>Nasunutí potrubní sekce do PE chráničky, DN 50</t>
  </si>
  <si>
    <t>42291352</t>
  </si>
  <si>
    <t>Poklop litinový Y 4504 - šoupátkový</t>
  </si>
  <si>
    <t>5924531001</t>
  </si>
  <si>
    <t>Deska pod poklop šoupátkový YBX 1-40</t>
  </si>
  <si>
    <t>10005045</t>
  </si>
  <si>
    <t>Trubka PE 100 D 50 x 4,5 SDR 11</t>
  </si>
  <si>
    <t>20*1,1</t>
  </si>
  <si>
    <t>10006302</t>
  </si>
  <si>
    <t>Koleno el.  PE 100 - 90 st. D 63 x 5,8, SDR 11</t>
  </si>
  <si>
    <t>100063024</t>
  </si>
  <si>
    <t>Oblouk  PE 100 - 60 st. D 63 x 5,8 SDR 11</t>
  </si>
  <si>
    <t>10006316</t>
  </si>
  <si>
    <t>Koleno  PE 100 - 15 st. D 63 x 5,8 SDR 11</t>
  </si>
  <si>
    <t>10006357</t>
  </si>
  <si>
    <t>Trubka PE 100 D 63 x 5,8 SDR 11</t>
  </si>
  <si>
    <t>16,6*1,1</t>
  </si>
  <si>
    <t>10011019</t>
  </si>
  <si>
    <t>Trubka PE 100  D 110 x 6,3, SDR 17,6</t>
  </si>
  <si>
    <t>15,6*1,05</t>
  </si>
  <si>
    <t>10012050</t>
  </si>
  <si>
    <t>Elektrospojka PE 100 D 50, SDR 11</t>
  </si>
  <si>
    <t>10012063</t>
  </si>
  <si>
    <t>Elektrospojka PE 100 D 63, SDR 11</t>
  </si>
  <si>
    <t>100120906</t>
  </si>
  <si>
    <t>Balónovací  tvarovka  SPA PE 100 D 63</t>
  </si>
  <si>
    <t>100130001</t>
  </si>
  <si>
    <t>Čichačka na chráničku</t>
  </si>
  <si>
    <t>100130002</t>
  </si>
  <si>
    <t>Sloupek orientační</t>
  </si>
  <si>
    <t>100130003</t>
  </si>
  <si>
    <t>Vývod signalizačního vodiče</t>
  </si>
  <si>
    <t>28614986</t>
  </si>
  <si>
    <t>Manžeta těsnící PE DN 100/50</t>
  </si>
  <si>
    <t>900      R00</t>
  </si>
  <si>
    <t xml:space="preserve">Hzs - nezmeřitelné práce </t>
  </si>
  <si>
    <t>h</t>
  </si>
  <si>
    <t>propoje na stávající plynovody</t>
  </si>
  <si>
    <t>904      R00</t>
  </si>
  <si>
    <t xml:space="preserve">Hzs-zkousky v ramci montaz.praci </t>
  </si>
  <si>
    <t>905      R00</t>
  </si>
  <si>
    <t xml:space="preserve">Hzs-revize provoz.souboru a st.obj. </t>
  </si>
  <si>
    <t>M46</t>
  </si>
  <si>
    <t>Zemní práce při montážích</t>
  </si>
  <si>
    <t>460490013U00</t>
  </si>
  <si>
    <t>Krytí kabelů výstražná fólie 34cm</t>
  </si>
  <si>
    <t>460510201RT1</t>
  </si>
  <si>
    <t>Žlab kabelový prefabrikovaný TK 1, neasfaltovaný včetně dodávky žlabu a poklopu</t>
  </si>
  <si>
    <t>460520042R00</t>
  </si>
  <si>
    <t>Odkrytí a zakrytí betonového žlabu T2 N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</si>
  <si>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</si>
  <si>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</si>
  <si>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</si>
  <si>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</si>
  <si>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</si>
  <si>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</si>
  <si>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</si>
  <si>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</si>
  <si>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Silniční provoz</t>
  </si>
  <si>
    <t>Povodí Moravy s.p.</t>
  </si>
  <si>
    <t>GAsAG, spol. s r.o. Brno</t>
  </si>
</sst>
</file>

<file path=xl/styles.xml><?xml version="1.0" encoding="utf-8"?>
<styleSheet xmlns="http://schemas.openxmlformats.org/spreadsheetml/2006/main">
  <numFmts count="4">
    <numFmt numFmtId="164" formatCode="dd/mm/yy"/>
    <numFmt numFmtId="165" formatCode="0.0"/>
    <numFmt numFmtId="166" formatCode="#,##0\ &quot;Kč&quot;"/>
    <numFmt numFmtId="167" formatCode="#,##0.00000"/>
  </numFmts>
  <fonts count="22"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34">
    <xf numFmtId="0" fontId="0" fillId="0" borderId="0" xfId="0"/>
    <xf numFmtId="0" fontId="1" fillId="0" borderId="1" xfId="0" applyFont="1" applyBorder="1" applyAlignment="1">
      <alignment horizontal="centerContinuous" vertical="top"/>
    </xf>
    <xf numFmtId="0" fontId="2" fillId="0" borderId="1" xfId="0" applyFont="1" applyBorder="1" applyAlignment="1">
      <alignment horizontal="centerContinuous"/>
    </xf>
    <xf numFmtId="0" fontId="2" fillId="0" borderId="0" xfId="0" applyFont="1"/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2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2" fillId="2" borderId="8" xfId="0" applyNumberFormat="1" applyFont="1" applyFill="1" applyBorder="1"/>
    <xf numFmtId="0" fontId="3" fillId="2" borderId="9" xfId="0" applyFont="1" applyFill="1" applyBorder="1"/>
    <xf numFmtId="0" fontId="2" fillId="2" borderId="9" xfId="0" applyFont="1" applyFill="1" applyBorder="1"/>
    <xf numFmtId="0" fontId="2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2" fillId="0" borderId="0" xfId="0" applyFont="1" applyFill="1"/>
    <xf numFmtId="49" fontId="3" fillId="2" borderId="12" xfId="0" applyNumberFormat="1" applyFont="1" applyFill="1" applyBorder="1"/>
    <xf numFmtId="49" fontId="2" fillId="2" borderId="13" xfId="0" applyNumberFormat="1" applyFont="1" applyFill="1" applyBorder="1"/>
    <xf numFmtId="0" fontId="3" fillId="2" borderId="0" xfId="0" applyFont="1" applyFill="1" applyBorder="1"/>
    <xf numFmtId="0" fontId="2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2" fillId="0" borderId="0" xfId="0" applyNumberFormat="1" applyFont="1" applyBorder="1"/>
    <xf numFmtId="0" fontId="2" fillId="0" borderId="0" xfId="0" applyNumberFormat="1" applyFont="1"/>
    <xf numFmtId="0" fontId="4" fillId="0" borderId="16" xfId="0" applyFont="1" applyBorder="1" applyAlignment="1">
      <alignment horizontal="left"/>
    </xf>
    <xf numFmtId="0" fontId="2" fillId="0" borderId="0" xfId="0" applyFont="1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2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2" fillId="0" borderId="0" xfId="0" applyNumberFormat="1" applyFon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1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2" fillId="0" borderId="19" xfId="0" applyFont="1" applyBorder="1" applyAlignment="1">
      <alignment horizontal="centerContinuous" vertical="center"/>
    </xf>
    <xf numFmtId="0" fontId="2" fillId="0" borderId="20" xfId="0" applyFont="1" applyBorder="1" applyAlignment="1">
      <alignment horizontal="centerContinuous" vertical="center"/>
    </xf>
    <xf numFmtId="0" fontId="3" fillId="2" borderId="21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2" fillId="2" borderId="22" xfId="0" applyFont="1" applyFill="1" applyBorder="1" applyAlignment="1">
      <alignment horizontal="centerContinuous"/>
    </xf>
    <xf numFmtId="0" fontId="2" fillId="0" borderId="24" xfId="0" applyFont="1" applyBorder="1"/>
    <xf numFmtId="0" fontId="2" fillId="0" borderId="25" xfId="0" applyFont="1" applyBorder="1"/>
    <xf numFmtId="3" fontId="2" fillId="0" borderId="6" xfId="0" applyNumberFormat="1" applyFont="1" applyBorder="1"/>
    <xf numFmtId="0" fontId="2" fillId="0" borderId="2" xfId="0" applyFont="1" applyBorder="1"/>
    <xf numFmtId="3" fontId="2" fillId="0" borderId="4" xfId="0" applyNumberFormat="1" applyFont="1" applyBorder="1"/>
    <xf numFmtId="0" fontId="2" fillId="0" borderId="3" xfId="0" applyFont="1" applyBorder="1"/>
    <xf numFmtId="3" fontId="2" fillId="0" borderId="9" xfId="0" applyNumberFormat="1" applyFont="1" applyBorder="1"/>
    <xf numFmtId="0" fontId="2" fillId="0" borderId="8" xfId="0" applyFont="1" applyBorder="1"/>
    <xf numFmtId="0" fontId="2" fillId="0" borderId="26" xfId="0" applyFont="1" applyBorder="1"/>
    <xf numFmtId="0" fontId="2" fillId="0" borderId="25" xfId="0" applyFont="1" applyBorder="1" applyAlignment="1">
      <alignment shrinkToFit="1"/>
    </xf>
    <xf numFmtId="0" fontId="2" fillId="0" borderId="27" xfId="0" applyFont="1" applyBorder="1"/>
    <xf numFmtId="0" fontId="2" fillId="0" borderId="12" xfId="0" applyFont="1" applyBorder="1"/>
    <xf numFmtId="3" fontId="2" fillId="0" borderId="30" xfId="0" applyNumberFormat="1" applyFont="1" applyBorder="1"/>
    <xf numFmtId="0" fontId="2" fillId="0" borderId="28" xfId="0" applyFont="1" applyBorder="1"/>
    <xf numFmtId="3" fontId="2" fillId="0" borderId="31" xfId="0" applyNumberFormat="1" applyFont="1" applyBorder="1"/>
    <xf numFmtId="0" fontId="2" fillId="0" borderId="29" xfId="0" applyFont="1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2" fillId="0" borderId="13" xfId="0" applyFont="1" applyBorder="1"/>
    <xf numFmtId="0" fontId="2" fillId="0" borderId="34" xfId="0" applyFont="1" applyBorder="1"/>
    <xf numFmtId="0" fontId="2" fillId="0" borderId="35" xfId="0" applyFont="1" applyBorder="1"/>
    <xf numFmtId="0" fontId="2" fillId="0" borderId="0" xfId="0" applyFont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Fill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0" fontId="2" fillId="0" borderId="39" xfId="0" applyFont="1" applyBorder="1"/>
    <xf numFmtId="165" fontId="2" fillId="0" borderId="40" xfId="0" applyNumberFormat="1" applyFont="1" applyBorder="1" applyAlignment="1">
      <alignment horizontal="right"/>
    </xf>
    <xf numFmtId="0" fontId="2" fillId="0" borderId="40" xfId="0" applyFont="1" applyBorder="1"/>
    <xf numFmtId="0" fontId="2" fillId="0" borderId="9" xfId="0" applyFont="1" applyBorder="1"/>
    <xf numFmtId="165" fontId="2" fillId="0" borderId="8" xfId="0" applyNumberFormat="1" applyFon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0" fontId="6" fillId="0" borderId="0" xfId="0" applyFont="1"/>
    <xf numFmtId="0" fontId="2" fillId="0" borderId="0" xfId="0" applyFont="1" applyAlignment="1"/>
    <xf numFmtId="0" fontId="2" fillId="0" borderId="0" xfId="0" applyFont="1" applyAlignment="1">
      <alignment vertical="justify"/>
    </xf>
    <xf numFmtId="0" fontId="3" fillId="0" borderId="45" xfId="1" applyFont="1" applyBorder="1"/>
    <xf numFmtId="0" fontId="2" fillId="0" borderId="45" xfId="1" applyFont="1" applyBorder="1"/>
    <xf numFmtId="0" fontId="2" fillId="0" borderId="45" xfId="1" applyFont="1" applyBorder="1" applyAlignment="1">
      <alignment horizontal="right"/>
    </xf>
    <xf numFmtId="0" fontId="2" fillId="0" borderId="46" xfId="1" applyFont="1" applyBorder="1"/>
    <xf numFmtId="0" fontId="2" fillId="0" borderId="45" xfId="0" applyNumberFormat="1" applyFont="1" applyBorder="1" applyAlignment="1">
      <alignment horizontal="left"/>
    </xf>
    <xf numFmtId="0" fontId="2" fillId="0" borderId="47" xfId="0" applyNumberFormat="1" applyFont="1" applyBorder="1"/>
    <xf numFmtId="0" fontId="3" fillId="0" borderId="50" xfId="1" applyFont="1" applyBorder="1"/>
    <xf numFmtId="0" fontId="2" fillId="0" borderId="50" xfId="1" applyFont="1" applyBorder="1"/>
    <xf numFmtId="0" fontId="2" fillId="0" borderId="50" xfId="1" applyFont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3" fillId="2" borderId="21" xfId="0" applyNumberFormat="1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53" xfId="0" applyFont="1" applyFill="1" applyBorder="1" applyAlignment="1">
      <alignment horizontal="center"/>
    </xf>
    <xf numFmtId="0" fontId="3" fillId="2" borderId="54" xfId="0" applyFont="1" applyFill="1" applyBorder="1" applyAlignment="1">
      <alignment horizontal="center"/>
    </xf>
    <xf numFmtId="0" fontId="3" fillId="2" borderId="55" xfId="0" applyFont="1" applyFill="1" applyBorder="1" applyAlignment="1">
      <alignment horizontal="center"/>
    </xf>
    <xf numFmtId="0" fontId="4" fillId="0" borderId="0" xfId="0" applyFont="1" applyBorder="1"/>
    <xf numFmtId="3" fontId="2" fillId="0" borderId="35" xfId="0" applyNumberFormat="1" applyFont="1" applyBorder="1"/>
    <xf numFmtId="0" fontId="3" fillId="2" borderId="21" xfId="0" applyFont="1" applyFill="1" applyBorder="1"/>
    <xf numFmtId="0" fontId="3" fillId="2" borderId="22" xfId="0" applyFont="1" applyFill="1" applyBorder="1"/>
    <xf numFmtId="3" fontId="3" fillId="2" borderId="23" xfId="0" applyNumberFormat="1" applyFont="1" applyFill="1" applyBorder="1"/>
    <xf numFmtId="3" fontId="3" fillId="2" borderId="53" xfId="0" applyNumberFormat="1" applyFont="1" applyFill="1" applyBorder="1"/>
    <xf numFmtId="3" fontId="3" fillId="2" borderId="54" xfId="0" applyNumberFormat="1" applyFont="1" applyFill="1" applyBorder="1"/>
    <xf numFmtId="3" fontId="3" fillId="2" borderId="55" xfId="0" applyNumberFormat="1" applyFont="1" applyFill="1" applyBorder="1"/>
    <xf numFmtId="0" fontId="3" fillId="0" borderId="0" xfId="0" applyFont="1"/>
    <xf numFmtId="3" fontId="1" fillId="0" borderId="0" xfId="0" applyNumberFormat="1" applyFont="1" applyAlignment="1">
      <alignment horizontal="centerContinuous"/>
    </xf>
    <xf numFmtId="0" fontId="2" fillId="2" borderId="33" xfId="0" applyFont="1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2" fillId="0" borderId="17" xfId="0" applyFont="1" applyBorder="1"/>
    <xf numFmtId="3" fontId="2" fillId="0" borderId="26" xfId="0" applyNumberFormat="1" applyFont="1" applyBorder="1" applyAlignment="1">
      <alignment horizontal="right"/>
    </xf>
    <xf numFmtId="165" fontId="2" fillId="0" borderId="10" xfId="0" applyNumberFormat="1" applyFont="1" applyBorder="1" applyAlignment="1">
      <alignment horizontal="right"/>
    </xf>
    <xf numFmtId="3" fontId="2" fillId="0" borderId="36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3" fontId="2" fillId="0" borderId="17" xfId="0" applyNumberFormat="1" applyFont="1" applyBorder="1" applyAlignment="1">
      <alignment horizontal="right"/>
    </xf>
    <xf numFmtId="0" fontId="2" fillId="2" borderId="28" xfId="0" applyFont="1" applyFill="1" applyBorder="1"/>
    <xf numFmtId="0" fontId="3" fillId="2" borderId="31" xfId="0" applyFont="1" applyFill="1" applyBorder="1"/>
    <xf numFmtId="0" fontId="2" fillId="2" borderId="31" xfId="0" applyFont="1" applyFill="1" applyBorder="1"/>
    <xf numFmtId="4" fontId="2" fillId="2" borderId="42" xfId="0" applyNumberFormat="1" applyFont="1" applyFill="1" applyBorder="1"/>
    <xf numFmtId="4" fontId="2" fillId="2" borderId="28" xfId="0" applyNumberFormat="1" applyFont="1" applyFill="1" applyBorder="1"/>
    <xf numFmtId="4" fontId="2" fillId="2" borderId="31" xfId="0" applyNumberFormat="1" applyFont="1" applyFill="1" applyBorder="1"/>
    <xf numFmtId="3" fontId="4" fillId="0" borderId="0" xfId="0" applyNumberFormat="1" applyFont="1"/>
    <xf numFmtId="4" fontId="4" fillId="0" borderId="0" xfId="0" applyNumberFormat="1" applyFont="1"/>
    <xf numFmtId="4" fontId="2" fillId="0" borderId="0" xfId="0" applyNumberFormat="1" applyFont="1"/>
    <xf numFmtId="0" fontId="2" fillId="0" borderId="0" xfId="1" applyFont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4" fillId="0" borderId="46" xfId="1" applyFont="1" applyBorder="1" applyAlignment="1">
      <alignment horizontal="right"/>
    </xf>
    <xf numFmtId="0" fontId="2" fillId="0" borderId="45" xfId="1" applyFont="1" applyBorder="1" applyAlignment="1">
      <alignment horizontal="left"/>
    </xf>
    <xf numFmtId="0" fontId="2" fillId="0" borderId="47" xfId="1" applyFont="1" applyBorder="1"/>
    <xf numFmtId="0" fontId="4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/>
    <xf numFmtId="49" fontId="4" fillId="2" borderId="10" xfId="1" applyNumberFormat="1" applyFont="1" applyFill="1" applyBorder="1"/>
    <xf numFmtId="0" fontId="4" fillId="2" borderId="8" xfId="1" applyFont="1" applyFill="1" applyBorder="1" applyAlignment="1">
      <alignment horizontal="center"/>
    </xf>
    <xf numFmtId="0" fontId="4" fillId="2" borderId="8" xfId="1" applyNumberFormat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/>
    </xf>
    <xf numFmtId="0" fontId="7" fillId="2" borderId="10" xfId="1" applyFont="1" applyFill="1" applyBorder="1" applyAlignment="1">
      <alignment horizontal="center" wrapText="1"/>
    </xf>
    <xf numFmtId="0" fontId="3" fillId="0" borderId="56" xfId="1" applyFont="1" applyBorder="1" applyAlignment="1">
      <alignment horizontal="center"/>
    </xf>
    <xf numFmtId="49" fontId="3" fillId="0" borderId="56" xfId="1" applyNumberFormat="1" applyFont="1" applyBorder="1" applyAlignment="1">
      <alignment horizontal="left"/>
    </xf>
    <xf numFmtId="0" fontId="3" fillId="0" borderId="15" xfId="1" applyFont="1" applyBorder="1"/>
    <xf numFmtId="0" fontId="2" fillId="0" borderId="9" xfId="1" applyFont="1" applyBorder="1" applyAlignment="1">
      <alignment horizontal="center"/>
    </xf>
    <xf numFmtId="0" fontId="2" fillId="0" borderId="9" xfId="1" applyNumberFormat="1" applyFont="1" applyBorder="1" applyAlignment="1">
      <alignment horizontal="right"/>
    </xf>
    <xf numFmtId="0" fontId="2" fillId="0" borderId="9" xfId="1" applyNumberFormat="1" applyFont="1" applyBorder="1"/>
    <xf numFmtId="0" fontId="7" fillId="0" borderId="9" xfId="1" applyNumberFormat="1" applyFont="1" applyBorder="1"/>
    <xf numFmtId="0" fontId="7" fillId="0" borderId="8" xfId="1" applyNumberFormat="1" applyFont="1" applyBorder="1"/>
    <xf numFmtId="0" fontId="12" fillId="0" borderId="0" xfId="1" applyFont="1"/>
    <xf numFmtId="0" fontId="7" fillId="0" borderId="59" xfId="1" applyFont="1" applyBorder="1" applyAlignment="1">
      <alignment horizontal="center" vertical="top"/>
    </xf>
    <xf numFmtId="49" fontId="7" fillId="0" borderId="59" xfId="1" applyNumberFormat="1" applyFont="1" applyBorder="1" applyAlignment="1">
      <alignment horizontal="left" vertical="top"/>
    </xf>
    <xf numFmtId="0" fontId="7" fillId="0" borderId="59" xfId="1" applyFont="1" applyBorder="1" applyAlignment="1">
      <alignment vertical="top" wrapText="1"/>
    </xf>
    <xf numFmtId="49" fontId="7" fillId="0" borderId="59" xfId="1" applyNumberFormat="1" applyFont="1" applyBorder="1" applyAlignment="1">
      <alignment horizontal="center" shrinkToFit="1"/>
    </xf>
    <xf numFmtId="4" fontId="7" fillId="0" borderId="59" xfId="1" applyNumberFormat="1" applyFont="1" applyBorder="1" applyAlignment="1">
      <alignment horizontal="right"/>
    </xf>
    <xf numFmtId="4" fontId="7" fillId="0" borderId="59" xfId="1" applyNumberFormat="1" applyFont="1" applyBorder="1"/>
    <xf numFmtId="167" fontId="7" fillId="0" borderId="59" xfId="1" applyNumberFormat="1" applyFont="1" applyBorder="1"/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7" fillId="0" borderId="56" xfId="1" applyFont="1" applyBorder="1"/>
    <xf numFmtId="0" fontId="15" fillId="0" borderId="0" xfId="1" applyFont="1" applyAlignment="1">
      <alignment wrapText="1"/>
    </xf>
    <xf numFmtId="4" fontId="16" fillId="3" borderId="62" xfId="1" applyNumberFormat="1" applyFont="1" applyFill="1" applyBorder="1" applyAlignment="1">
      <alignment horizontal="right" wrapText="1"/>
    </xf>
    <xf numFmtId="0" fontId="16" fillId="3" borderId="34" xfId="1" applyFont="1" applyFill="1" applyBorder="1" applyAlignment="1">
      <alignment horizontal="left" wrapText="1"/>
    </xf>
    <xf numFmtId="0" fontId="16" fillId="0" borderId="0" xfId="0" applyFont="1" applyBorder="1" applyAlignment="1">
      <alignment horizontal="right"/>
    </xf>
    <xf numFmtId="0" fontId="2" fillId="0" borderId="0" xfId="1" applyFont="1" applyBorder="1"/>
    <xf numFmtId="0" fontId="2" fillId="0" borderId="13" xfId="1" applyFont="1" applyBorder="1"/>
    <xf numFmtId="0" fontId="2" fillId="2" borderId="10" xfId="1" applyFont="1" applyFill="1" applyBorder="1" applyAlignment="1">
      <alignment horizontal="center"/>
    </xf>
    <xf numFmtId="49" fontId="18" fillId="2" borderId="10" xfId="1" applyNumberFormat="1" applyFont="1" applyFill="1" applyBorder="1" applyAlignment="1">
      <alignment horizontal="left"/>
    </xf>
    <xf numFmtId="0" fontId="18" fillId="2" borderId="15" xfId="1" applyFont="1" applyFill="1" applyBorder="1"/>
    <xf numFmtId="0" fontId="2" fillId="2" borderId="9" xfId="1" applyFont="1" applyFill="1" applyBorder="1" applyAlignment="1">
      <alignment horizontal="center"/>
    </xf>
    <xf numFmtId="4" fontId="2" fillId="2" borderId="9" xfId="1" applyNumberFormat="1" applyFont="1" applyFill="1" applyBorder="1" applyAlignment="1">
      <alignment horizontal="right"/>
    </xf>
    <xf numFmtId="4" fontId="2" fillId="2" borderId="8" xfId="1" applyNumberFormat="1" applyFont="1" applyFill="1" applyBorder="1" applyAlignment="1">
      <alignment horizontal="right"/>
    </xf>
    <xf numFmtId="4" fontId="3" fillId="2" borderId="10" xfId="1" applyNumberFormat="1" applyFont="1" applyFill="1" applyBorder="1"/>
    <xf numFmtId="0" fontId="19" fillId="2" borderId="10" xfId="1" applyFont="1" applyFill="1" applyBorder="1"/>
    <xf numFmtId="167" fontId="19" fillId="2" borderId="10" xfId="1" applyNumberFormat="1" applyFont="1" applyFill="1" applyBorder="1"/>
    <xf numFmtId="3" fontId="2" fillId="0" borderId="0" xfId="1" applyNumberFormat="1" applyFont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2" fillId="0" borderId="0" xfId="1" applyFont="1" applyBorder="1" applyAlignment="1">
      <alignment horizontal="right"/>
    </xf>
    <xf numFmtId="49" fontId="4" fillId="0" borderId="12" xfId="0" applyNumberFormat="1" applyFont="1" applyBorder="1"/>
    <xf numFmtId="3" fontId="2" fillId="0" borderId="13" xfId="0" applyNumberFormat="1" applyFont="1" applyBorder="1"/>
    <xf numFmtId="3" fontId="2" fillId="0" borderId="56" xfId="0" applyNumberFormat="1" applyFont="1" applyBorder="1"/>
    <xf numFmtId="3" fontId="2" fillId="0" borderId="57" xfId="0" applyNumberFormat="1" applyFont="1" applyBorder="1"/>
    <xf numFmtId="0" fontId="2" fillId="0" borderId="0" xfId="0" applyFont="1" applyAlignment="1">
      <alignment horizontal="left" wrapText="1"/>
    </xf>
    <xf numFmtId="166" fontId="2" fillId="0" borderId="15" xfId="0" applyNumberFormat="1" applyFont="1" applyBorder="1" applyAlignment="1">
      <alignment horizontal="right" indent="2"/>
    </xf>
    <xf numFmtId="166" fontId="2" fillId="0" borderId="16" xfId="0" applyNumberFormat="1" applyFont="1" applyBorder="1" applyAlignment="1">
      <alignment horizontal="right" indent="2"/>
    </xf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7" fillId="0" borderId="0" xfId="0" applyFont="1" applyAlignment="1">
      <alignment horizontal="left" vertical="top" wrapText="1"/>
    </xf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2" fillId="0" borderId="28" xfId="0" applyFont="1" applyBorder="1" applyAlignment="1">
      <alignment horizontal="center" shrinkToFit="1"/>
    </xf>
    <xf numFmtId="0" fontId="2" fillId="0" borderId="29" xfId="0" applyFont="1" applyBorder="1" applyAlignment="1">
      <alignment horizontal="center" shrinkToFit="1"/>
    </xf>
    <xf numFmtId="0" fontId="2" fillId="0" borderId="43" xfId="1" applyFont="1" applyBorder="1" applyAlignment="1">
      <alignment horizontal="center"/>
    </xf>
    <xf numFmtId="0" fontId="2" fillId="0" borderId="44" xfId="1" applyFont="1" applyBorder="1" applyAlignment="1">
      <alignment horizontal="center"/>
    </xf>
    <xf numFmtId="0" fontId="2" fillId="0" borderId="48" xfId="1" applyFont="1" applyBorder="1" applyAlignment="1">
      <alignment horizontal="center"/>
    </xf>
    <xf numFmtId="0" fontId="2" fillId="0" borderId="49" xfId="1" applyFont="1" applyBorder="1" applyAlignment="1">
      <alignment horizontal="center"/>
    </xf>
    <xf numFmtId="0" fontId="2" fillId="0" borderId="51" xfId="1" applyFont="1" applyBorder="1" applyAlignment="1">
      <alignment horizontal="left"/>
    </xf>
    <xf numFmtId="0" fontId="2" fillId="0" borderId="50" xfId="1" applyFont="1" applyBorder="1" applyAlignment="1">
      <alignment horizontal="left"/>
    </xf>
    <xf numFmtId="0" fontId="2" fillId="0" borderId="52" xfId="1" applyFont="1" applyBorder="1" applyAlignment="1">
      <alignment horizontal="left"/>
    </xf>
    <xf numFmtId="3" fontId="3" fillId="2" borderId="31" xfId="0" applyNumberFormat="1" applyFont="1" applyFill="1" applyBorder="1" applyAlignment="1">
      <alignment horizontal="right"/>
    </xf>
    <xf numFmtId="3" fontId="3" fillId="2" borderId="42" xfId="0" applyNumberFormat="1" applyFont="1" applyFill="1" applyBorder="1" applyAlignment="1">
      <alignment horizontal="right"/>
    </xf>
    <xf numFmtId="49" fontId="16" fillId="3" borderId="60" xfId="1" applyNumberFormat="1" applyFont="1" applyFill="1" applyBorder="1" applyAlignment="1">
      <alignment horizontal="left" wrapText="1"/>
    </xf>
    <xf numFmtId="49" fontId="17" fillId="0" borderId="61" xfId="0" applyNumberFormat="1" applyFont="1" applyBorder="1" applyAlignment="1">
      <alignment horizontal="left" wrapText="1"/>
    </xf>
    <xf numFmtId="0" fontId="13" fillId="3" borderId="34" xfId="1" applyNumberFormat="1" applyFont="1" applyFill="1" applyBorder="1" applyAlignment="1">
      <alignment horizontal="left" wrapText="1" indent="1"/>
    </xf>
    <xf numFmtId="0" fontId="14" fillId="0" borderId="0" xfId="0" applyNumberFormat="1" applyFont="1"/>
    <xf numFmtId="0" fontId="14" fillId="0" borderId="13" xfId="0" applyNumberFormat="1" applyFont="1" applyBorder="1"/>
    <xf numFmtId="0" fontId="9" fillId="0" borderId="0" xfId="1" applyFont="1" applyAlignment="1">
      <alignment horizontal="center"/>
    </xf>
    <xf numFmtId="49" fontId="2" fillId="0" borderId="48" xfId="1" applyNumberFormat="1" applyFont="1" applyBorder="1" applyAlignment="1">
      <alignment horizontal="center"/>
    </xf>
    <xf numFmtId="0" fontId="2" fillId="0" borderId="51" xfId="1" applyFont="1" applyBorder="1" applyAlignment="1">
      <alignment horizontal="center" shrinkToFit="1"/>
    </xf>
    <xf numFmtId="0" fontId="2" fillId="0" borderId="50" xfId="1" applyFont="1" applyBorder="1" applyAlignment="1">
      <alignment horizontal="center" shrinkToFit="1"/>
    </xf>
    <xf numFmtId="0" fontId="2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10" workbookViewId="0"/>
  </sheetViews>
  <sheetFormatPr defaultRowHeight="12.75"/>
  <cols>
    <col min="1" max="1" width="2" style="3" customWidth="1"/>
    <col min="2" max="2" width="15" style="3" customWidth="1"/>
    <col min="3" max="3" width="15.85546875" style="3" customWidth="1"/>
    <col min="4" max="4" width="14.5703125" style="3" customWidth="1"/>
    <col min="5" max="5" width="13.5703125" style="3" customWidth="1"/>
    <col min="6" max="6" width="16.5703125" style="3" customWidth="1"/>
    <col min="7" max="7" width="15.28515625" style="3" customWidth="1"/>
    <col min="8" max="16384" width="9.140625" style="3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4" t="s">
        <v>1</v>
      </c>
      <c r="B2" s="5"/>
      <c r="C2" s="6">
        <f>Rekapitulace!H1</f>
        <v>2</v>
      </c>
      <c r="D2" s="6" t="str">
        <f>Rekapitulace!G2</f>
        <v>Přeložka plynovodu</v>
      </c>
      <c r="E2" s="5"/>
      <c r="F2" s="7" t="s">
        <v>2</v>
      </c>
      <c r="G2" s="8" t="s">
        <v>87</v>
      </c>
    </row>
    <row r="3" spans="1:57" ht="3" hidden="1" customHeight="1">
      <c r="A3" s="9"/>
      <c r="B3" s="10"/>
      <c r="C3" s="11"/>
      <c r="D3" s="11"/>
      <c r="E3" s="10"/>
      <c r="F3" s="12"/>
      <c r="G3" s="13"/>
    </row>
    <row r="4" spans="1:57" ht="12" customHeight="1">
      <c r="A4" s="14" t="s">
        <v>3</v>
      </c>
      <c r="B4" s="10"/>
      <c r="C4" s="11" t="s">
        <v>4</v>
      </c>
      <c r="D4" s="11"/>
      <c r="E4" s="10"/>
      <c r="F4" s="12" t="s">
        <v>5</v>
      </c>
      <c r="G4" s="15"/>
    </row>
    <row r="5" spans="1:57" ht="12.95" customHeight="1">
      <c r="A5" s="16" t="s">
        <v>85</v>
      </c>
      <c r="B5" s="17"/>
      <c r="C5" s="18" t="s">
        <v>86</v>
      </c>
      <c r="D5" s="19"/>
      <c r="E5" s="20"/>
      <c r="F5" s="12" t="s">
        <v>7</v>
      </c>
      <c r="G5" s="13"/>
    </row>
    <row r="6" spans="1:57" ht="12.95" customHeight="1">
      <c r="A6" s="14" t="s">
        <v>8</v>
      </c>
      <c r="B6" s="10"/>
      <c r="C6" s="11" t="s">
        <v>9</v>
      </c>
      <c r="D6" s="11"/>
      <c r="E6" s="10"/>
      <c r="F6" s="21" t="s">
        <v>10</v>
      </c>
      <c r="G6" s="22">
        <v>17</v>
      </c>
      <c r="O6" s="23"/>
    </row>
    <row r="7" spans="1:57" ht="12.95" customHeight="1">
      <c r="A7" s="24" t="s">
        <v>83</v>
      </c>
      <c r="B7" s="25"/>
      <c r="C7" s="26" t="s">
        <v>84</v>
      </c>
      <c r="D7" s="27"/>
      <c r="E7" s="27"/>
      <c r="F7" s="28" t="s">
        <v>11</v>
      </c>
      <c r="G7" s="22">
        <f>IF(PocetMJ=0,,ROUND((F30+F32)/PocetMJ,1))</f>
        <v>0</v>
      </c>
    </row>
    <row r="8" spans="1:57">
      <c r="A8" s="29" t="s">
        <v>12</v>
      </c>
      <c r="B8" s="12"/>
      <c r="C8" s="210" t="s">
        <v>224</v>
      </c>
      <c r="D8" s="210"/>
      <c r="E8" s="211"/>
      <c r="F8" s="30" t="s">
        <v>13</v>
      </c>
      <c r="G8" s="31"/>
      <c r="H8" s="32"/>
      <c r="I8" s="33"/>
    </row>
    <row r="9" spans="1:57">
      <c r="A9" s="29" t="s">
        <v>14</v>
      </c>
      <c r="B9" s="12"/>
      <c r="C9" s="210" t="str">
        <f>Projektant</f>
        <v>GAsAG, spol. s r.o. Brno</v>
      </c>
      <c r="D9" s="210"/>
      <c r="E9" s="211"/>
      <c r="F9" s="12"/>
      <c r="G9" s="34"/>
      <c r="H9" s="35"/>
    </row>
    <row r="10" spans="1:57">
      <c r="A10" s="29" t="s">
        <v>15</v>
      </c>
      <c r="B10" s="12"/>
      <c r="C10" s="210" t="s">
        <v>223</v>
      </c>
      <c r="D10" s="210"/>
      <c r="E10" s="210"/>
      <c r="F10" s="36"/>
      <c r="G10" s="37"/>
      <c r="H10" s="38"/>
    </row>
    <row r="11" spans="1:57" ht="13.5" customHeight="1">
      <c r="A11" s="29" t="s">
        <v>16</v>
      </c>
      <c r="B11" s="12"/>
      <c r="C11" s="210"/>
      <c r="D11" s="210"/>
      <c r="E11" s="210"/>
      <c r="F11" s="39" t="s">
        <v>17</v>
      </c>
      <c r="G11" s="40">
        <v>923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18</v>
      </c>
      <c r="B12" s="10"/>
      <c r="C12" s="212"/>
      <c r="D12" s="212"/>
      <c r="E12" s="212"/>
      <c r="F12" s="43" t="s">
        <v>19</v>
      </c>
      <c r="G12" s="44"/>
      <c r="H12" s="35"/>
    </row>
    <row r="13" spans="1:57" ht="28.5" customHeight="1" thickBot="1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>
      <c r="A15" s="54"/>
      <c r="B15" s="55" t="s">
        <v>23</v>
      </c>
      <c r="C15" s="56">
        <f>HSV</f>
        <v>0</v>
      </c>
      <c r="D15" s="57" t="str">
        <f>Rekapitulace!A17</f>
        <v>Ztížené výrobní podmínky</v>
      </c>
      <c r="E15" s="58"/>
      <c r="F15" s="59"/>
      <c r="G15" s="56">
        <f>Rekapitulace!I17</f>
        <v>0</v>
      </c>
    </row>
    <row r="16" spans="1:57" ht="15.95" customHeight="1">
      <c r="A16" s="54" t="s">
        <v>24</v>
      </c>
      <c r="B16" s="55" t="s">
        <v>25</v>
      </c>
      <c r="C16" s="56">
        <f>PSV</f>
        <v>0</v>
      </c>
      <c r="D16" s="9" t="str">
        <f>Rekapitulace!A18</f>
        <v>Oborová přirážka</v>
      </c>
      <c r="E16" s="60"/>
      <c r="F16" s="61"/>
      <c r="G16" s="56">
        <f>Rekapitulace!I18</f>
        <v>0</v>
      </c>
    </row>
    <row r="17" spans="1:7" ht="15.95" customHeight="1">
      <c r="A17" s="54" t="s">
        <v>26</v>
      </c>
      <c r="B17" s="55" t="s">
        <v>27</v>
      </c>
      <c r="C17" s="56">
        <f>Mont</f>
        <v>0</v>
      </c>
      <c r="D17" s="9" t="str">
        <f>Rekapitulace!A19</f>
        <v>Přesun stavebních kapacit</v>
      </c>
      <c r="E17" s="60"/>
      <c r="F17" s="61"/>
      <c r="G17" s="56">
        <f>Rekapitulace!I19</f>
        <v>0</v>
      </c>
    </row>
    <row r="18" spans="1:7" ht="15.95" customHeight="1">
      <c r="A18" s="62" t="s">
        <v>28</v>
      </c>
      <c r="B18" s="63" t="s">
        <v>29</v>
      </c>
      <c r="C18" s="56">
        <f>Dodavka</f>
        <v>0</v>
      </c>
      <c r="D18" s="9" t="str">
        <f>Rekapitulace!A20</f>
        <v>Mimostaveništní doprava</v>
      </c>
      <c r="E18" s="60"/>
      <c r="F18" s="61"/>
      <c r="G18" s="56">
        <f>Rekapitulace!I20</f>
        <v>0</v>
      </c>
    </row>
    <row r="19" spans="1:7" ht="15.95" customHeight="1">
      <c r="A19" s="64" t="s">
        <v>30</v>
      </c>
      <c r="B19" s="55"/>
      <c r="C19" s="56">
        <f>SUM(C15:C18)</f>
        <v>0</v>
      </c>
      <c r="D19" s="9" t="str">
        <f>Rekapitulace!A21</f>
        <v>Zařízení staveniště</v>
      </c>
      <c r="E19" s="60"/>
      <c r="F19" s="61"/>
      <c r="G19" s="56">
        <f>Rekapitulace!I21</f>
        <v>0</v>
      </c>
    </row>
    <row r="20" spans="1:7" ht="15.95" customHeight="1">
      <c r="A20" s="64"/>
      <c r="B20" s="55"/>
      <c r="C20" s="56"/>
      <c r="D20" s="9" t="str">
        <f>Rekapitulace!A22</f>
        <v>Provoz investora</v>
      </c>
      <c r="E20" s="60"/>
      <c r="F20" s="61"/>
      <c r="G20" s="56">
        <f>Rekapitulace!I22</f>
        <v>0</v>
      </c>
    </row>
    <row r="21" spans="1:7" ht="15.95" customHeight="1">
      <c r="A21" s="64" t="s">
        <v>31</v>
      </c>
      <c r="B21" s="55"/>
      <c r="C21" s="56">
        <f>HZS</f>
        <v>0</v>
      </c>
      <c r="D21" s="9" t="str">
        <f>Rekapitulace!A23</f>
        <v>Kompletační činnost (IČD)</v>
      </c>
      <c r="E21" s="60"/>
      <c r="F21" s="61"/>
      <c r="G21" s="56">
        <f>Rekapitulace!I23</f>
        <v>0</v>
      </c>
    </row>
    <row r="22" spans="1:7" ht="15.95" customHeight="1">
      <c r="A22" s="65" t="s">
        <v>32</v>
      </c>
      <c r="B22" s="35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>
      <c r="A23" s="213" t="s">
        <v>34</v>
      </c>
      <c r="B23" s="214"/>
      <c r="C23" s="66">
        <f>C22+G23</f>
        <v>0</v>
      </c>
      <c r="D23" s="67" t="s">
        <v>35</v>
      </c>
      <c r="E23" s="68"/>
      <c r="F23" s="69"/>
      <c r="G23" s="56">
        <f>VRN</f>
        <v>0</v>
      </c>
    </row>
    <row r="24" spans="1:7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>
      <c r="A25" s="65" t="s">
        <v>39</v>
      </c>
      <c r="B25" s="35"/>
      <c r="C25" s="75"/>
      <c r="D25" s="35" t="s">
        <v>39</v>
      </c>
      <c r="F25" s="76" t="s">
        <v>39</v>
      </c>
      <c r="G25" s="77"/>
    </row>
    <row r="26" spans="1:7" ht="37.5" customHeight="1">
      <c r="A26" s="65" t="s">
        <v>40</v>
      </c>
      <c r="B26" s="78"/>
      <c r="C26" s="75"/>
      <c r="D26" s="35" t="s">
        <v>40</v>
      </c>
      <c r="F26" s="76" t="s">
        <v>40</v>
      </c>
      <c r="G26" s="77"/>
    </row>
    <row r="27" spans="1:7">
      <c r="A27" s="65"/>
      <c r="B27" s="79"/>
      <c r="C27" s="75"/>
      <c r="D27" s="35"/>
      <c r="F27" s="76"/>
      <c r="G27" s="77"/>
    </row>
    <row r="28" spans="1:7">
      <c r="A28" s="65" t="s">
        <v>41</v>
      </c>
      <c r="B28" s="35"/>
      <c r="C28" s="75"/>
      <c r="D28" s="76" t="s">
        <v>42</v>
      </c>
      <c r="E28" s="75"/>
      <c r="F28" s="80" t="s">
        <v>42</v>
      </c>
      <c r="G28" s="77"/>
    </row>
    <row r="29" spans="1:7" ht="69" customHeight="1">
      <c r="A29" s="65"/>
      <c r="B29" s="35"/>
      <c r="C29" s="81"/>
      <c r="D29" s="82"/>
      <c r="E29" s="81"/>
      <c r="F29" s="35"/>
      <c r="G29" s="77"/>
    </row>
    <row r="30" spans="1:7">
      <c r="A30" s="83" t="s">
        <v>43</v>
      </c>
      <c r="B30" s="84"/>
      <c r="C30" s="85">
        <v>21</v>
      </c>
      <c r="D30" s="84" t="s">
        <v>44</v>
      </c>
      <c r="E30" s="86"/>
      <c r="F30" s="205">
        <f>C23-F32</f>
        <v>0</v>
      </c>
      <c r="G30" s="206"/>
    </row>
    <row r="31" spans="1:7">
      <c r="A31" s="83" t="s">
        <v>45</v>
      </c>
      <c r="B31" s="84"/>
      <c r="C31" s="85">
        <f>SazbaDPH1</f>
        <v>21</v>
      </c>
      <c r="D31" s="84" t="s">
        <v>46</v>
      </c>
      <c r="E31" s="86"/>
      <c r="F31" s="205">
        <f>ROUND(PRODUCT(F30,C31/100),0)</f>
        <v>0</v>
      </c>
      <c r="G31" s="206"/>
    </row>
    <row r="32" spans="1:7">
      <c r="A32" s="83" t="s">
        <v>43</v>
      </c>
      <c r="B32" s="84"/>
      <c r="C32" s="85">
        <v>0</v>
      </c>
      <c r="D32" s="84" t="s">
        <v>46</v>
      </c>
      <c r="E32" s="86"/>
      <c r="F32" s="205">
        <v>0</v>
      </c>
      <c r="G32" s="206"/>
    </row>
    <row r="33" spans="1:8">
      <c r="A33" s="83" t="s">
        <v>45</v>
      </c>
      <c r="B33" s="87"/>
      <c r="C33" s="88">
        <f>SazbaDPH2</f>
        <v>0</v>
      </c>
      <c r="D33" s="84" t="s">
        <v>46</v>
      </c>
      <c r="E33" s="61"/>
      <c r="F33" s="205">
        <f>ROUND(PRODUCT(F32,C33/100),0)</f>
        <v>0</v>
      </c>
      <c r="G33" s="206"/>
    </row>
    <row r="34" spans="1:8" s="92" customFormat="1" ht="19.5" customHeight="1" thickBot="1">
      <c r="A34" s="89" t="s">
        <v>47</v>
      </c>
      <c r="B34" s="90"/>
      <c r="C34" s="90"/>
      <c r="D34" s="90"/>
      <c r="E34" s="91"/>
      <c r="F34" s="207">
        <f>ROUND(SUM(F30:F33),0)</f>
        <v>0</v>
      </c>
      <c r="G34" s="208"/>
    </row>
    <row r="36" spans="1:8">
      <c r="A36" s="93" t="s">
        <v>48</v>
      </c>
      <c r="B36" s="93"/>
      <c r="C36" s="93"/>
      <c r="D36" s="93"/>
      <c r="E36" s="93"/>
      <c r="F36" s="93"/>
      <c r="G36" s="93"/>
      <c r="H36" s="3" t="s">
        <v>6</v>
      </c>
    </row>
    <row r="37" spans="1:8" ht="14.25" customHeight="1">
      <c r="A37" s="93"/>
      <c r="B37" s="209"/>
      <c r="C37" s="209"/>
      <c r="D37" s="209"/>
      <c r="E37" s="209"/>
      <c r="F37" s="209"/>
      <c r="G37" s="209"/>
      <c r="H37" s="3" t="s">
        <v>6</v>
      </c>
    </row>
    <row r="38" spans="1:8" ht="12.75" customHeight="1">
      <c r="A38" s="94"/>
      <c r="B38" s="209"/>
      <c r="C38" s="209"/>
      <c r="D38" s="209"/>
      <c r="E38" s="209"/>
      <c r="F38" s="209"/>
      <c r="G38" s="209"/>
      <c r="H38" s="3" t="s">
        <v>6</v>
      </c>
    </row>
    <row r="39" spans="1:8">
      <c r="A39" s="94"/>
      <c r="B39" s="209"/>
      <c r="C39" s="209"/>
      <c r="D39" s="209"/>
      <c r="E39" s="209"/>
      <c r="F39" s="209"/>
      <c r="G39" s="209"/>
      <c r="H39" s="3" t="s">
        <v>6</v>
      </c>
    </row>
    <row r="40" spans="1:8">
      <c r="A40" s="94"/>
      <c r="B40" s="209"/>
      <c r="C40" s="209"/>
      <c r="D40" s="209"/>
      <c r="E40" s="209"/>
      <c r="F40" s="209"/>
      <c r="G40" s="209"/>
      <c r="H40" s="3" t="s">
        <v>6</v>
      </c>
    </row>
    <row r="41" spans="1:8">
      <c r="A41" s="94"/>
      <c r="B41" s="209"/>
      <c r="C41" s="209"/>
      <c r="D41" s="209"/>
      <c r="E41" s="209"/>
      <c r="F41" s="209"/>
      <c r="G41" s="209"/>
      <c r="H41" s="3" t="s">
        <v>6</v>
      </c>
    </row>
    <row r="42" spans="1:8">
      <c r="A42" s="94"/>
      <c r="B42" s="209"/>
      <c r="C42" s="209"/>
      <c r="D42" s="209"/>
      <c r="E42" s="209"/>
      <c r="F42" s="209"/>
      <c r="G42" s="209"/>
      <c r="H42" s="3" t="s">
        <v>6</v>
      </c>
    </row>
    <row r="43" spans="1:8">
      <c r="A43" s="94"/>
      <c r="B43" s="209"/>
      <c r="C43" s="209"/>
      <c r="D43" s="209"/>
      <c r="E43" s="209"/>
      <c r="F43" s="209"/>
      <c r="G43" s="209"/>
      <c r="H43" s="3" t="s">
        <v>6</v>
      </c>
    </row>
    <row r="44" spans="1:8">
      <c r="A44" s="94"/>
      <c r="B44" s="209"/>
      <c r="C44" s="209"/>
      <c r="D44" s="209"/>
      <c r="E44" s="209"/>
      <c r="F44" s="209"/>
      <c r="G44" s="209"/>
      <c r="H44" s="3" t="s">
        <v>6</v>
      </c>
    </row>
    <row r="45" spans="1:8" ht="0.75" customHeight="1">
      <c r="A45" s="94"/>
      <c r="B45" s="209"/>
      <c r="C45" s="209"/>
      <c r="D45" s="209"/>
      <c r="E45" s="209"/>
      <c r="F45" s="209"/>
      <c r="G45" s="209"/>
      <c r="H45" s="3" t="s">
        <v>6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  <row r="52" spans="2:7">
      <c r="B52" s="204"/>
      <c r="C52" s="204"/>
      <c r="D52" s="204"/>
      <c r="E52" s="204"/>
      <c r="F52" s="204"/>
      <c r="G52" s="204"/>
    </row>
    <row r="53" spans="2:7">
      <c r="B53" s="204"/>
      <c r="C53" s="204"/>
      <c r="D53" s="204"/>
      <c r="E53" s="204"/>
      <c r="F53" s="204"/>
      <c r="G53" s="204"/>
    </row>
    <row r="54" spans="2:7">
      <c r="B54" s="204"/>
      <c r="C54" s="204"/>
      <c r="D54" s="204"/>
      <c r="E54" s="204"/>
      <c r="F54" s="204"/>
      <c r="G54" s="204"/>
    </row>
    <row r="55" spans="2:7">
      <c r="B55" s="204"/>
      <c r="C55" s="204"/>
      <c r="D55" s="204"/>
      <c r="E55" s="204"/>
      <c r="F55" s="204"/>
      <c r="G55" s="204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7"/>
  <sheetViews>
    <sheetView workbookViewId="0">
      <selection activeCell="H26" sqref="H26:I26"/>
    </sheetView>
  </sheetViews>
  <sheetFormatPr defaultRowHeight="12.75"/>
  <cols>
    <col min="1" max="1" width="5.85546875" style="3" customWidth="1"/>
    <col min="2" max="2" width="6.140625" style="3" customWidth="1"/>
    <col min="3" max="3" width="11.42578125" style="3" customWidth="1"/>
    <col min="4" max="4" width="15.85546875" style="3" customWidth="1"/>
    <col min="5" max="5" width="11.28515625" style="3" customWidth="1"/>
    <col min="6" max="6" width="10.85546875" style="3" customWidth="1"/>
    <col min="7" max="7" width="11" style="3" customWidth="1"/>
    <col min="8" max="8" width="11.140625" style="3" customWidth="1"/>
    <col min="9" max="9" width="10.7109375" style="3" customWidth="1"/>
    <col min="10" max="16384" width="9.140625" style="3"/>
  </cols>
  <sheetData>
    <row r="1" spans="1:57" ht="13.5" thickTop="1">
      <c r="A1" s="215" t="s">
        <v>49</v>
      </c>
      <c r="B1" s="216"/>
      <c r="C1" s="95" t="str">
        <f>CONCATENATE(cislostavby," ",nazevstavby)</f>
        <v>923 Únanovka, Těšetice, úprava koryta</v>
      </c>
      <c r="D1" s="96"/>
      <c r="E1" s="97"/>
      <c r="F1" s="96"/>
      <c r="G1" s="98" t="s">
        <v>50</v>
      </c>
      <c r="H1" s="99">
        <v>2</v>
      </c>
      <c r="I1" s="100"/>
    </row>
    <row r="2" spans="1:57" ht="13.5" thickBot="1">
      <c r="A2" s="217" t="s">
        <v>51</v>
      </c>
      <c r="B2" s="218"/>
      <c r="C2" s="101" t="str">
        <f>CONCATENATE(cisloobjektu," ",nazevobjektu)</f>
        <v>02 Přeložka plynovodu</v>
      </c>
      <c r="D2" s="102"/>
      <c r="E2" s="103"/>
      <c r="F2" s="102"/>
      <c r="G2" s="219" t="s">
        <v>86</v>
      </c>
      <c r="H2" s="220"/>
      <c r="I2" s="221"/>
    </row>
    <row r="3" spans="1:57" ht="13.5" thickTop="1">
      <c r="F3" s="35"/>
    </row>
    <row r="4" spans="1:57" ht="19.5" customHeight="1">
      <c r="A4" s="104" t="s">
        <v>52</v>
      </c>
      <c r="B4" s="105"/>
      <c r="C4" s="105"/>
      <c r="D4" s="105"/>
      <c r="E4" s="106"/>
      <c r="F4" s="105"/>
      <c r="G4" s="105"/>
      <c r="H4" s="105"/>
      <c r="I4" s="105"/>
    </row>
    <row r="5" spans="1:57" ht="13.5" thickBot="1"/>
    <row r="6" spans="1:57" s="35" customFormat="1" ht="13.5" thickBot="1">
      <c r="A6" s="107"/>
      <c r="B6" s="108" t="s">
        <v>53</v>
      </c>
      <c r="C6" s="108"/>
      <c r="D6" s="109"/>
      <c r="E6" s="110" t="s">
        <v>54</v>
      </c>
      <c r="F6" s="111" t="s">
        <v>55</v>
      </c>
      <c r="G6" s="111" t="s">
        <v>56</v>
      </c>
      <c r="H6" s="111" t="s">
        <v>57</v>
      </c>
      <c r="I6" s="112" t="s">
        <v>31</v>
      </c>
    </row>
    <row r="7" spans="1:57" s="35" customFormat="1">
      <c r="A7" s="200" t="str">
        <f>Položky!B7</f>
        <v>1</v>
      </c>
      <c r="B7" s="113" t="str">
        <f>Položky!C7</f>
        <v>Zemní práce</v>
      </c>
      <c r="D7" s="114"/>
      <c r="E7" s="201">
        <f>Položky!BC28</f>
        <v>0</v>
      </c>
      <c r="F7" s="202">
        <f>Položky!BD28</f>
        <v>0</v>
      </c>
      <c r="G7" s="202">
        <f>Položky!BE28</f>
        <v>0</v>
      </c>
      <c r="H7" s="202">
        <f>Položky!BF28</f>
        <v>0</v>
      </c>
      <c r="I7" s="203">
        <f>Položky!BG28</f>
        <v>0</v>
      </c>
    </row>
    <row r="8" spans="1:57" s="35" customFormat="1">
      <c r="A8" s="200" t="str">
        <f>Položky!B29</f>
        <v>99</v>
      </c>
      <c r="B8" s="113" t="str">
        <f>Položky!C29</f>
        <v>Staveništní přesun hmot</v>
      </c>
      <c r="D8" s="114"/>
      <c r="E8" s="201">
        <f>Položky!BC31</f>
        <v>0</v>
      </c>
      <c r="F8" s="202">
        <f>Položky!BD31</f>
        <v>0</v>
      </c>
      <c r="G8" s="202">
        <f>Položky!BE31</f>
        <v>0</v>
      </c>
      <c r="H8" s="202">
        <f>Položky!BF31</f>
        <v>0</v>
      </c>
      <c r="I8" s="203">
        <f>Položky!BG31</f>
        <v>0</v>
      </c>
    </row>
    <row r="9" spans="1:57" s="35" customFormat="1">
      <c r="A9" s="200" t="str">
        <f>Položky!B32</f>
        <v>M21</v>
      </c>
      <c r="B9" s="113" t="str">
        <f>Položky!C32</f>
        <v>Elektromontáže</v>
      </c>
      <c r="D9" s="114"/>
      <c r="E9" s="201">
        <f>Položky!BC34</f>
        <v>0</v>
      </c>
      <c r="F9" s="202">
        <f>Položky!BD34</f>
        <v>0</v>
      </c>
      <c r="G9" s="202">
        <f>Položky!BE34</f>
        <v>0</v>
      </c>
      <c r="H9" s="202">
        <f>Položky!BF34</f>
        <v>0</v>
      </c>
      <c r="I9" s="203">
        <f>Položky!BG34</f>
        <v>0</v>
      </c>
    </row>
    <row r="10" spans="1:57" s="35" customFormat="1">
      <c r="A10" s="200" t="str">
        <f>Položky!B35</f>
        <v>M23</v>
      </c>
      <c r="B10" s="113" t="str">
        <f>Položky!C35</f>
        <v>Montáže potrubí</v>
      </c>
      <c r="D10" s="114"/>
      <c r="E10" s="201">
        <f>Položky!BC73</f>
        <v>0</v>
      </c>
      <c r="F10" s="202">
        <f>Položky!BD73</f>
        <v>0</v>
      </c>
      <c r="G10" s="202">
        <f>Položky!BE73</f>
        <v>0</v>
      </c>
      <c r="H10" s="202">
        <f>Položky!BF73</f>
        <v>0</v>
      </c>
      <c r="I10" s="203">
        <f>Položky!BG73</f>
        <v>0</v>
      </c>
    </row>
    <row r="11" spans="1:57" s="35" customFormat="1" ht="13.5" thickBot="1">
      <c r="A11" s="200" t="str">
        <f>Položky!B74</f>
        <v>M46</v>
      </c>
      <c r="B11" s="113" t="str">
        <f>Položky!C74</f>
        <v>Zemní práce při montážích</v>
      </c>
      <c r="D11" s="114"/>
      <c r="E11" s="201">
        <f>Položky!BC78</f>
        <v>0</v>
      </c>
      <c r="F11" s="202">
        <f>Položky!BD78</f>
        <v>0</v>
      </c>
      <c r="G11" s="202">
        <f>Položky!BE78</f>
        <v>0</v>
      </c>
      <c r="H11" s="202">
        <f>Položky!BF78</f>
        <v>0</v>
      </c>
      <c r="I11" s="203">
        <f>Položky!BG78</f>
        <v>0</v>
      </c>
    </row>
    <row r="12" spans="1:57" s="121" customFormat="1" ht="13.5" thickBot="1">
      <c r="A12" s="115"/>
      <c r="B12" s="116" t="s">
        <v>58</v>
      </c>
      <c r="C12" s="116"/>
      <c r="D12" s="117"/>
      <c r="E12" s="118">
        <f>SUM(E7:E11)</f>
        <v>0</v>
      </c>
      <c r="F12" s="119">
        <f>SUM(F7:F11)</f>
        <v>0</v>
      </c>
      <c r="G12" s="119">
        <f>SUM(G7:G11)</f>
        <v>0</v>
      </c>
      <c r="H12" s="119">
        <f>SUM(H7:H11)</f>
        <v>0</v>
      </c>
      <c r="I12" s="120">
        <f>SUM(I7:I11)</f>
        <v>0</v>
      </c>
    </row>
    <row r="13" spans="1:57">
      <c r="A13" s="35"/>
      <c r="B13" s="35"/>
      <c r="C13" s="35"/>
      <c r="D13" s="35"/>
      <c r="E13" s="35"/>
      <c r="F13" s="35"/>
      <c r="G13" s="35"/>
      <c r="H13" s="35"/>
      <c r="I13" s="35"/>
    </row>
    <row r="14" spans="1:57" ht="19.5" customHeight="1">
      <c r="A14" s="105" t="s">
        <v>59</v>
      </c>
      <c r="B14" s="105"/>
      <c r="C14" s="105"/>
      <c r="D14" s="105"/>
      <c r="E14" s="105"/>
      <c r="F14" s="105"/>
      <c r="G14" s="122"/>
      <c r="H14" s="105"/>
      <c r="I14" s="105"/>
      <c r="BA14" s="41"/>
      <c r="BB14" s="41"/>
      <c r="BC14" s="41"/>
      <c r="BD14" s="41"/>
      <c r="BE14" s="41"/>
    </row>
    <row r="15" spans="1:57" ht="13.5" thickBot="1"/>
    <row r="16" spans="1:57">
      <c r="A16" s="70" t="s">
        <v>60</v>
      </c>
      <c r="B16" s="71"/>
      <c r="C16" s="71"/>
      <c r="D16" s="123"/>
      <c r="E16" s="124" t="s">
        <v>61</v>
      </c>
      <c r="F16" s="125" t="s">
        <v>62</v>
      </c>
      <c r="G16" s="126" t="s">
        <v>63</v>
      </c>
      <c r="H16" s="127"/>
      <c r="I16" s="128" t="s">
        <v>61</v>
      </c>
    </row>
    <row r="17" spans="1:53">
      <c r="A17" s="64" t="s">
        <v>214</v>
      </c>
      <c r="B17" s="55"/>
      <c r="C17" s="55"/>
      <c r="D17" s="129"/>
      <c r="E17" s="130">
        <v>0</v>
      </c>
      <c r="F17" s="131">
        <v>0</v>
      </c>
      <c r="G17" s="132">
        <f t="shared" ref="G17:G25" si="0">CHOOSE(BA17+1,HSV+PSV,HSV+PSV+Mont,HSV+PSV+Dodavka+Mont,HSV,PSV,Mont,Dodavka,Mont+Dodavka,0)</f>
        <v>0</v>
      </c>
      <c r="H17" s="133"/>
      <c r="I17" s="134">
        <f t="shared" ref="I17:I25" si="1">E17+F17*G17/100</f>
        <v>0</v>
      </c>
      <c r="BA17" s="3">
        <v>0</v>
      </c>
    </row>
    <row r="18" spans="1:53">
      <c r="A18" s="64" t="s">
        <v>215</v>
      </c>
      <c r="B18" s="55"/>
      <c r="C18" s="55"/>
      <c r="D18" s="129"/>
      <c r="E18" s="130">
        <v>0</v>
      </c>
      <c r="F18" s="131">
        <v>0</v>
      </c>
      <c r="G18" s="132">
        <f t="shared" si="0"/>
        <v>0</v>
      </c>
      <c r="H18" s="133"/>
      <c r="I18" s="134">
        <f t="shared" si="1"/>
        <v>0</v>
      </c>
      <c r="BA18" s="3">
        <v>0</v>
      </c>
    </row>
    <row r="19" spans="1:53">
      <c r="A19" s="64" t="s">
        <v>216</v>
      </c>
      <c r="B19" s="55"/>
      <c r="C19" s="55"/>
      <c r="D19" s="129"/>
      <c r="E19" s="130">
        <v>0</v>
      </c>
      <c r="F19" s="131">
        <v>0</v>
      </c>
      <c r="G19" s="132">
        <f t="shared" si="0"/>
        <v>0</v>
      </c>
      <c r="H19" s="133"/>
      <c r="I19" s="134">
        <f t="shared" si="1"/>
        <v>0</v>
      </c>
      <c r="BA19" s="3">
        <v>0</v>
      </c>
    </row>
    <row r="20" spans="1:53">
      <c r="A20" s="64" t="s">
        <v>217</v>
      </c>
      <c r="B20" s="55"/>
      <c r="C20" s="55"/>
      <c r="D20" s="129"/>
      <c r="E20" s="130">
        <v>0</v>
      </c>
      <c r="F20" s="131">
        <v>0</v>
      </c>
      <c r="G20" s="132">
        <f t="shared" si="0"/>
        <v>0</v>
      </c>
      <c r="H20" s="133"/>
      <c r="I20" s="134">
        <f t="shared" si="1"/>
        <v>0</v>
      </c>
      <c r="BA20" s="3">
        <v>0</v>
      </c>
    </row>
    <row r="21" spans="1:53">
      <c r="A21" s="64" t="s">
        <v>218</v>
      </c>
      <c r="B21" s="55"/>
      <c r="C21" s="55"/>
      <c r="D21" s="129"/>
      <c r="E21" s="130">
        <v>0</v>
      </c>
      <c r="F21" s="131">
        <v>2.25</v>
      </c>
      <c r="G21" s="132">
        <f t="shared" si="0"/>
        <v>0</v>
      </c>
      <c r="H21" s="133"/>
      <c r="I21" s="134">
        <f t="shared" si="1"/>
        <v>0</v>
      </c>
      <c r="BA21" s="3">
        <v>1</v>
      </c>
    </row>
    <row r="22" spans="1:53">
      <c r="A22" s="64" t="s">
        <v>219</v>
      </c>
      <c r="B22" s="55"/>
      <c r="C22" s="55"/>
      <c r="D22" s="129"/>
      <c r="E22" s="130">
        <v>0</v>
      </c>
      <c r="F22" s="131">
        <v>0</v>
      </c>
      <c r="G22" s="132">
        <f t="shared" si="0"/>
        <v>0</v>
      </c>
      <c r="H22" s="133"/>
      <c r="I22" s="134">
        <f t="shared" si="1"/>
        <v>0</v>
      </c>
      <c r="BA22" s="3">
        <v>1</v>
      </c>
    </row>
    <row r="23" spans="1:53">
      <c r="A23" s="64" t="s">
        <v>220</v>
      </c>
      <c r="B23" s="55"/>
      <c r="C23" s="55"/>
      <c r="D23" s="129"/>
      <c r="E23" s="130">
        <v>0</v>
      </c>
      <c r="F23" s="131">
        <v>0.5</v>
      </c>
      <c r="G23" s="132">
        <f t="shared" si="0"/>
        <v>0</v>
      </c>
      <c r="H23" s="133"/>
      <c r="I23" s="134">
        <f t="shared" si="1"/>
        <v>0</v>
      </c>
      <c r="BA23" s="3">
        <v>2</v>
      </c>
    </row>
    <row r="24" spans="1:53">
      <c r="A24" s="64" t="s">
        <v>221</v>
      </c>
      <c r="B24" s="55"/>
      <c r="C24" s="55"/>
      <c r="D24" s="129"/>
      <c r="E24" s="130">
        <v>0</v>
      </c>
      <c r="F24" s="131">
        <v>0</v>
      </c>
      <c r="G24" s="132">
        <f t="shared" si="0"/>
        <v>0</v>
      </c>
      <c r="H24" s="133"/>
      <c r="I24" s="134">
        <f t="shared" si="1"/>
        <v>0</v>
      </c>
      <c r="BA24" s="3">
        <v>2</v>
      </c>
    </row>
    <row r="25" spans="1:53">
      <c r="A25" s="64" t="s">
        <v>222</v>
      </c>
      <c r="B25" s="55"/>
      <c r="C25" s="55"/>
      <c r="D25" s="129"/>
      <c r="E25" s="130">
        <v>0</v>
      </c>
      <c r="F25" s="131">
        <v>0</v>
      </c>
      <c r="G25" s="132">
        <f t="shared" si="0"/>
        <v>0</v>
      </c>
      <c r="H25" s="133"/>
      <c r="I25" s="134">
        <f t="shared" si="1"/>
        <v>0</v>
      </c>
      <c r="BA25" s="3">
        <v>0</v>
      </c>
    </row>
    <row r="26" spans="1:53" ht="13.5" thickBot="1">
      <c r="A26" s="135"/>
      <c r="B26" s="136" t="s">
        <v>64</v>
      </c>
      <c r="C26" s="137"/>
      <c r="D26" s="138"/>
      <c r="E26" s="139"/>
      <c r="F26" s="140"/>
      <c r="G26" s="140"/>
      <c r="H26" s="222">
        <f>SUM(I17:I25)</f>
        <v>0</v>
      </c>
      <c r="I26" s="223"/>
    </row>
    <row r="28" spans="1:53">
      <c r="B28" s="121"/>
      <c r="F28" s="141"/>
      <c r="G28" s="142"/>
      <c r="H28" s="142"/>
      <c r="I28" s="143"/>
    </row>
    <row r="29" spans="1:53">
      <c r="F29" s="141"/>
      <c r="G29" s="142"/>
      <c r="H29" s="142"/>
      <c r="I29" s="143"/>
    </row>
    <row r="30" spans="1:53">
      <c r="F30" s="141"/>
      <c r="G30" s="142"/>
      <c r="H30" s="142"/>
      <c r="I30" s="143"/>
    </row>
    <row r="31" spans="1:53">
      <c r="F31" s="141"/>
      <c r="G31" s="142"/>
      <c r="H31" s="142"/>
      <c r="I31" s="143"/>
    </row>
    <row r="32" spans="1:53">
      <c r="F32" s="141"/>
      <c r="G32" s="142"/>
      <c r="H32" s="142"/>
      <c r="I32" s="143"/>
    </row>
    <row r="33" spans="6:9">
      <c r="F33" s="141"/>
      <c r="G33" s="142"/>
      <c r="H33" s="142"/>
      <c r="I33" s="143"/>
    </row>
    <row r="34" spans="6:9">
      <c r="F34" s="141"/>
      <c r="G34" s="142"/>
      <c r="H34" s="142"/>
      <c r="I34" s="143"/>
    </row>
    <row r="35" spans="6:9">
      <c r="F35" s="141"/>
      <c r="G35" s="142"/>
      <c r="H35" s="142"/>
      <c r="I35" s="143"/>
    </row>
    <row r="36" spans="6:9">
      <c r="F36" s="141"/>
      <c r="G36" s="142"/>
      <c r="H36" s="142"/>
      <c r="I36" s="143"/>
    </row>
    <row r="37" spans="6:9">
      <c r="F37" s="141"/>
      <c r="G37" s="142"/>
      <c r="H37" s="142"/>
      <c r="I37" s="143"/>
    </row>
    <row r="38" spans="6:9">
      <c r="F38" s="141"/>
      <c r="G38" s="142"/>
      <c r="H38" s="142"/>
      <c r="I38" s="143"/>
    </row>
    <row r="39" spans="6:9">
      <c r="F39" s="141"/>
      <c r="G39" s="142"/>
      <c r="H39" s="142"/>
      <c r="I39" s="143"/>
    </row>
    <row r="40" spans="6:9">
      <c r="F40" s="141"/>
      <c r="G40" s="142"/>
      <c r="H40" s="142"/>
      <c r="I40" s="143"/>
    </row>
    <row r="41" spans="6:9">
      <c r="F41" s="141"/>
      <c r="G41" s="142"/>
      <c r="H41" s="142"/>
      <c r="I41" s="143"/>
    </row>
    <row r="42" spans="6:9">
      <c r="F42" s="141"/>
      <c r="G42" s="142"/>
      <c r="H42" s="142"/>
      <c r="I42" s="143"/>
    </row>
    <row r="43" spans="6:9">
      <c r="F43" s="141"/>
      <c r="G43" s="142"/>
      <c r="H43" s="142"/>
      <c r="I43" s="143"/>
    </row>
    <row r="44" spans="6:9">
      <c r="F44" s="141"/>
      <c r="G44" s="142"/>
      <c r="H44" s="142"/>
      <c r="I44" s="143"/>
    </row>
    <row r="45" spans="6:9">
      <c r="F45" s="141"/>
      <c r="G45" s="142"/>
      <c r="H45" s="142"/>
      <c r="I45" s="143"/>
    </row>
    <row r="46" spans="6:9">
      <c r="F46" s="141"/>
      <c r="G46" s="142"/>
      <c r="H46" s="142"/>
      <c r="I46" s="143"/>
    </row>
    <row r="47" spans="6:9">
      <c r="F47" s="141"/>
      <c r="G47" s="142"/>
      <c r="H47" s="142"/>
      <c r="I47" s="143"/>
    </row>
    <row r="48" spans="6:9">
      <c r="F48" s="141"/>
      <c r="G48" s="142"/>
      <c r="H48" s="142"/>
      <c r="I48" s="143"/>
    </row>
    <row r="49" spans="6:9">
      <c r="F49" s="141"/>
      <c r="G49" s="142"/>
      <c r="H49" s="142"/>
      <c r="I49" s="143"/>
    </row>
    <row r="50" spans="6:9">
      <c r="F50" s="141"/>
      <c r="G50" s="142"/>
      <c r="H50" s="142"/>
      <c r="I50" s="143"/>
    </row>
    <row r="51" spans="6:9">
      <c r="F51" s="141"/>
      <c r="G51" s="142"/>
      <c r="H51" s="142"/>
      <c r="I51" s="143"/>
    </row>
    <row r="52" spans="6:9">
      <c r="F52" s="141"/>
      <c r="G52" s="142"/>
      <c r="H52" s="142"/>
      <c r="I52" s="143"/>
    </row>
    <row r="53" spans="6:9">
      <c r="F53" s="141"/>
      <c r="G53" s="142"/>
      <c r="H53" s="142"/>
      <c r="I53" s="143"/>
    </row>
    <row r="54" spans="6:9">
      <c r="F54" s="141"/>
      <c r="G54" s="142"/>
      <c r="H54" s="142"/>
      <c r="I54" s="143"/>
    </row>
    <row r="55" spans="6:9">
      <c r="F55" s="141"/>
      <c r="G55" s="142"/>
      <c r="H55" s="142"/>
      <c r="I55" s="143"/>
    </row>
    <row r="56" spans="6:9">
      <c r="F56" s="141"/>
      <c r="G56" s="142"/>
      <c r="H56" s="142"/>
      <c r="I56" s="143"/>
    </row>
    <row r="57" spans="6:9">
      <c r="F57" s="141"/>
      <c r="G57" s="142"/>
      <c r="H57" s="142"/>
      <c r="I57" s="143"/>
    </row>
    <row r="58" spans="6:9">
      <c r="F58" s="141"/>
      <c r="G58" s="142"/>
      <c r="H58" s="142"/>
      <c r="I58" s="143"/>
    </row>
    <row r="59" spans="6:9">
      <c r="F59" s="141"/>
      <c r="G59" s="142"/>
      <c r="H59" s="142"/>
      <c r="I59" s="143"/>
    </row>
    <row r="60" spans="6:9">
      <c r="F60" s="141"/>
      <c r="G60" s="142"/>
      <c r="H60" s="142"/>
      <c r="I60" s="143"/>
    </row>
    <row r="61" spans="6:9">
      <c r="F61" s="141"/>
      <c r="G61" s="142"/>
      <c r="H61" s="142"/>
      <c r="I61" s="143"/>
    </row>
    <row r="62" spans="6:9">
      <c r="F62" s="141"/>
      <c r="G62" s="142"/>
      <c r="H62" s="142"/>
      <c r="I62" s="143"/>
    </row>
    <row r="63" spans="6:9">
      <c r="F63" s="141"/>
      <c r="G63" s="142"/>
      <c r="H63" s="142"/>
      <c r="I63" s="143"/>
    </row>
    <row r="64" spans="6:9">
      <c r="F64" s="141"/>
      <c r="G64" s="142"/>
      <c r="H64" s="142"/>
      <c r="I64" s="143"/>
    </row>
    <row r="65" spans="6:9">
      <c r="F65" s="141"/>
      <c r="G65" s="142"/>
      <c r="H65" s="142"/>
      <c r="I65" s="143"/>
    </row>
    <row r="66" spans="6:9">
      <c r="F66" s="141"/>
      <c r="G66" s="142"/>
      <c r="H66" s="142"/>
      <c r="I66" s="143"/>
    </row>
    <row r="67" spans="6:9">
      <c r="F67" s="141"/>
      <c r="G67" s="142"/>
      <c r="H67" s="142"/>
      <c r="I67" s="143"/>
    </row>
    <row r="68" spans="6:9">
      <c r="F68" s="141"/>
      <c r="G68" s="142"/>
      <c r="H68" s="142"/>
      <c r="I68" s="143"/>
    </row>
    <row r="69" spans="6:9">
      <c r="F69" s="141"/>
      <c r="G69" s="142"/>
      <c r="H69" s="142"/>
      <c r="I69" s="143"/>
    </row>
    <row r="70" spans="6:9">
      <c r="F70" s="141"/>
      <c r="G70" s="142"/>
      <c r="H70" s="142"/>
      <c r="I70" s="143"/>
    </row>
    <row r="71" spans="6:9">
      <c r="F71" s="141"/>
      <c r="G71" s="142"/>
      <c r="H71" s="142"/>
      <c r="I71" s="143"/>
    </row>
    <row r="72" spans="6:9">
      <c r="F72" s="141"/>
      <c r="G72" s="142"/>
      <c r="H72" s="142"/>
      <c r="I72" s="143"/>
    </row>
    <row r="73" spans="6:9">
      <c r="F73" s="141"/>
      <c r="G73" s="142"/>
      <c r="H73" s="142"/>
      <c r="I73" s="143"/>
    </row>
    <row r="74" spans="6:9">
      <c r="F74" s="141"/>
      <c r="G74" s="142"/>
      <c r="H74" s="142"/>
      <c r="I74" s="143"/>
    </row>
    <row r="75" spans="6:9">
      <c r="F75" s="141"/>
      <c r="G75" s="142"/>
      <c r="H75" s="142"/>
      <c r="I75" s="143"/>
    </row>
    <row r="76" spans="6:9">
      <c r="F76" s="141"/>
      <c r="G76" s="142"/>
      <c r="H76" s="142"/>
      <c r="I76" s="143"/>
    </row>
    <row r="77" spans="6:9">
      <c r="F77" s="141"/>
      <c r="G77" s="142"/>
      <c r="H77" s="142"/>
      <c r="I77" s="143"/>
    </row>
  </sheetData>
  <mergeCells count="4">
    <mergeCell ref="A1:B1"/>
    <mergeCell ref="A2:B2"/>
    <mergeCell ref="G2:I2"/>
    <mergeCell ref="H26:I26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D151"/>
  <sheetViews>
    <sheetView showGridLines="0" showZeros="0" tabSelected="1" topLeftCell="A5" workbookViewId="0">
      <selection activeCell="F5" sqref="F5"/>
    </sheetView>
  </sheetViews>
  <sheetFormatPr defaultRowHeight="12.75"/>
  <cols>
    <col min="1" max="1" width="4.42578125" style="144" customWidth="1"/>
    <col min="2" max="2" width="11.5703125" style="144" customWidth="1"/>
    <col min="3" max="3" width="40.42578125" style="144" customWidth="1"/>
    <col min="4" max="4" width="5.5703125" style="144" customWidth="1"/>
    <col min="5" max="5" width="8.5703125" style="152" customWidth="1"/>
    <col min="6" max="6" width="9.85546875" style="144" customWidth="1"/>
    <col min="7" max="7" width="13.85546875" style="144" customWidth="1"/>
    <col min="8" max="11" width="11.140625" style="144" customWidth="1"/>
    <col min="12" max="12" width="75.42578125" style="144" customWidth="1"/>
    <col min="13" max="13" width="45.28515625" style="144" customWidth="1"/>
    <col min="14" max="14" width="75.42578125" style="144" customWidth="1"/>
    <col min="15" max="15" width="45.28515625" style="144" customWidth="1"/>
    <col min="16" max="16384" width="9.140625" style="144"/>
  </cols>
  <sheetData>
    <row r="1" spans="1:82" ht="15.75">
      <c r="A1" s="229" t="s">
        <v>65</v>
      </c>
      <c r="B1" s="229"/>
      <c r="C1" s="229"/>
      <c r="D1" s="229"/>
      <c r="E1" s="229"/>
      <c r="F1" s="229"/>
      <c r="G1" s="229"/>
    </row>
    <row r="2" spans="1:82" ht="14.25" customHeight="1" thickBot="1">
      <c r="B2" s="145"/>
      <c r="C2" s="146"/>
      <c r="D2" s="146"/>
      <c r="E2" s="147"/>
      <c r="F2" s="146"/>
      <c r="G2" s="146"/>
    </row>
    <row r="3" spans="1:82" ht="13.5" thickTop="1">
      <c r="A3" s="215" t="s">
        <v>49</v>
      </c>
      <c r="B3" s="216"/>
      <c r="C3" s="95" t="str">
        <f>CONCATENATE(cislostavby," ",nazevstavby)</f>
        <v>923 Únanovka, Těšetice, úprava koryta</v>
      </c>
      <c r="D3" s="96"/>
      <c r="E3" s="148" t="s">
        <v>66</v>
      </c>
      <c r="F3" s="149">
        <f>Rekapitulace!H1</f>
        <v>2</v>
      </c>
      <c r="G3" s="150"/>
    </row>
    <row r="4" spans="1:82" ht="13.5" thickBot="1">
      <c r="A4" s="230" t="s">
        <v>51</v>
      </c>
      <c r="B4" s="218"/>
      <c r="C4" s="101" t="str">
        <f>CONCATENATE(cisloobjektu," ",nazevobjektu)</f>
        <v>02 Přeložka plynovodu</v>
      </c>
      <c r="D4" s="102"/>
      <c r="E4" s="231" t="str">
        <f>Rekapitulace!G2</f>
        <v>Přeložka plynovodu</v>
      </c>
      <c r="F4" s="232"/>
      <c r="G4" s="233"/>
    </row>
    <row r="5" spans="1:82" ht="13.5" thickTop="1">
      <c r="A5" s="151"/>
      <c r="G5" s="153"/>
    </row>
    <row r="6" spans="1:82" ht="22.5">
      <c r="A6" s="154" t="s">
        <v>67</v>
      </c>
      <c r="B6" s="155" t="s">
        <v>68</v>
      </c>
      <c r="C6" s="155" t="s">
        <v>69</v>
      </c>
      <c r="D6" s="155" t="s">
        <v>70</v>
      </c>
      <c r="E6" s="156" t="s">
        <v>71</v>
      </c>
      <c r="F6" s="155" t="s">
        <v>72</v>
      </c>
      <c r="G6" s="157" t="s">
        <v>73</v>
      </c>
      <c r="H6" s="158" t="s">
        <v>74</v>
      </c>
      <c r="I6" s="158" t="s">
        <v>75</v>
      </c>
      <c r="J6" s="158" t="s">
        <v>76</v>
      </c>
      <c r="K6" s="158" t="s">
        <v>77</v>
      </c>
    </row>
    <row r="7" spans="1:82">
      <c r="A7" s="159" t="s">
        <v>78</v>
      </c>
      <c r="B7" s="160" t="s">
        <v>79</v>
      </c>
      <c r="C7" s="161" t="s">
        <v>80</v>
      </c>
      <c r="D7" s="162"/>
      <c r="E7" s="163"/>
      <c r="F7" s="163"/>
      <c r="G7" s="164"/>
      <c r="H7" s="165"/>
      <c r="I7" s="166"/>
      <c r="J7" s="165"/>
      <c r="K7" s="166"/>
      <c r="Q7" s="167">
        <v>1</v>
      </c>
    </row>
    <row r="8" spans="1:82">
      <c r="A8" s="168">
        <v>1</v>
      </c>
      <c r="B8" s="169" t="s">
        <v>88</v>
      </c>
      <c r="C8" s="170" t="s">
        <v>89</v>
      </c>
      <c r="D8" s="171" t="s">
        <v>90</v>
      </c>
      <c r="E8" s="172">
        <v>2</v>
      </c>
      <c r="F8" s="172" t="s">
        <v>6</v>
      </c>
      <c r="G8" s="173" t="s">
        <v>6</v>
      </c>
      <c r="H8" s="174">
        <v>2.478E-2</v>
      </c>
      <c r="I8" s="174">
        <f>E8*H8</f>
        <v>4.956E-2</v>
      </c>
      <c r="J8" s="174">
        <v>0</v>
      </c>
      <c r="K8" s="174">
        <f>E8*J8</f>
        <v>0</v>
      </c>
      <c r="Q8" s="167">
        <v>2</v>
      </c>
      <c r="AA8" s="144">
        <v>1</v>
      </c>
      <c r="AB8" s="144">
        <v>1</v>
      </c>
      <c r="AC8" s="144">
        <v>1</v>
      </c>
      <c r="BB8" s="144">
        <v>1</v>
      </c>
      <c r="BC8" s="144" t="str">
        <f>IF(BB8=1,G8,0)</f>
        <v xml:space="preserve"> </v>
      </c>
      <c r="BD8" s="144">
        <f>IF(BB8=2,G8,0)</f>
        <v>0</v>
      </c>
      <c r="BE8" s="144">
        <f>IF(BB8=3,G8,0)</f>
        <v>0</v>
      </c>
      <c r="BF8" s="144">
        <f>IF(BB8=4,G8,0)</f>
        <v>0</v>
      </c>
      <c r="BG8" s="144">
        <f>IF(BB8=5,G8,0)</f>
        <v>0</v>
      </c>
      <c r="CA8" s="144">
        <v>1</v>
      </c>
      <c r="CB8" s="144">
        <v>1</v>
      </c>
      <c r="CC8" s="167"/>
      <c r="CD8" s="167"/>
    </row>
    <row r="9" spans="1:82">
      <c r="A9" s="168">
        <v>2</v>
      </c>
      <c r="B9" s="169" t="s">
        <v>92</v>
      </c>
      <c r="C9" s="170" t="s">
        <v>93</v>
      </c>
      <c r="D9" s="171" t="s">
        <v>91</v>
      </c>
      <c r="E9" s="172">
        <v>133.86799999999999</v>
      </c>
      <c r="F9" s="172" t="s">
        <v>6</v>
      </c>
      <c r="G9" s="173" t="s">
        <v>6</v>
      </c>
      <c r="H9" s="174">
        <v>0</v>
      </c>
      <c r="I9" s="174">
        <f>E9*H9</f>
        <v>0</v>
      </c>
      <c r="J9" s="174">
        <v>0</v>
      </c>
      <c r="K9" s="174">
        <f>E9*J9</f>
        <v>0</v>
      </c>
      <c r="Q9" s="167">
        <v>2</v>
      </c>
      <c r="AA9" s="144">
        <v>1</v>
      </c>
      <c r="AB9" s="144">
        <v>1</v>
      </c>
      <c r="AC9" s="144">
        <v>1</v>
      </c>
      <c r="BB9" s="144">
        <v>1</v>
      </c>
      <c r="BC9" s="144" t="str">
        <f>IF(BB9=1,G9,0)</f>
        <v xml:space="preserve"> </v>
      </c>
      <c r="BD9" s="144">
        <f>IF(BB9=2,G9,0)</f>
        <v>0</v>
      </c>
      <c r="BE9" s="144">
        <f>IF(BB9=3,G9,0)</f>
        <v>0</v>
      </c>
      <c r="BF9" s="144">
        <f>IF(BB9=4,G9,0)</f>
        <v>0</v>
      </c>
      <c r="BG9" s="144">
        <f>IF(BB9=5,G9,0)</f>
        <v>0</v>
      </c>
      <c r="CA9" s="144">
        <v>1</v>
      </c>
      <c r="CB9" s="144">
        <v>1</v>
      </c>
      <c r="CC9" s="167"/>
      <c r="CD9" s="167"/>
    </row>
    <row r="10" spans="1:82">
      <c r="A10" s="175"/>
      <c r="B10" s="176"/>
      <c r="C10" s="224" t="s">
        <v>94</v>
      </c>
      <c r="D10" s="225"/>
      <c r="E10" s="179">
        <v>44.268000000000001</v>
      </c>
      <c r="F10" s="180"/>
      <c r="G10" s="181"/>
      <c r="H10" s="182"/>
      <c r="I10" s="183"/>
      <c r="J10" s="182"/>
      <c r="K10" s="183"/>
      <c r="M10" s="178" t="s">
        <v>94</v>
      </c>
      <c r="O10" s="178"/>
      <c r="Q10" s="167"/>
    </row>
    <row r="11" spans="1:82">
      <c r="A11" s="175"/>
      <c r="B11" s="176"/>
      <c r="C11" s="224" t="s">
        <v>95</v>
      </c>
      <c r="D11" s="225"/>
      <c r="E11" s="179">
        <v>89.6</v>
      </c>
      <c r="F11" s="180"/>
      <c r="G11" s="181"/>
      <c r="H11" s="182"/>
      <c r="I11" s="183"/>
      <c r="J11" s="182"/>
      <c r="K11" s="183"/>
      <c r="M11" s="178" t="s">
        <v>95</v>
      </c>
      <c r="O11" s="178"/>
      <c r="Q11" s="167"/>
    </row>
    <row r="12" spans="1:82">
      <c r="A12" s="168">
        <v>3</v>
      </c>
      <c r="B12" s="169" t="s">
        <v>96</v>
      </c>
      <c r="C12" s="170" t="s">
        <v>97</v>
      </c>
      <c r="D12" s="171" t="s">
        <v>91</v>
      </c>
      <c r="E12" s="172">
        <v>57.372</v>
      </c>
      <c r="F12" s="172" t="s">
        <v>6</v>
      </c>
      <c r="G12" s="173" t="s">
        <v>6</v>
      </c>
      <c r="H12" s="174">
        <v>0</v>
      </c>
      <c r="I12" s="174">
        <f>E12*H12</f>
        <v>0</v>
      </c>
      <c r="J12" s="174">
        <v>0</v>
      </c>
      <c r="K12" s="174">
        <f>E12*J12</f>
        <v>0</v>
      </c>
      <c r="Q12" s="167">
        <v>2</v>
      </c>
      <c r="AA12" s="144">
        <v>1</v>
      </c>
      <c r="AB12" s="144">
        <v>1</v>
      </c>
      <c r="AC12" s="144">
        <v>1</v>
      </c>
      <c r="BB12" s="144">
        <v>1</v>
      </c>
      <c r="BC12" s="144" t="str">
        <f>IF(BB12=1,G12,0)</f>
        <v xml:space="preserve"> </v>
      </c>
      <c r="BD12" s="144">
        <f>IF(BB12=2,G12,0)</f>
        <v>0</v>
      </c>
      <c r="BE12" s="144">
        <f>IF(BB12=3,G12,0)</f>
        <v>0</v>
      </c>
      <c r="BF12" s="144">
        <f>IF(BB12=4,G12,0)</f>
        <v>0</v>
      </c>
      <c r="BG12" s="144">
        <f>IF(BB12=5,G12,0)</f>
        <v>0</v>
      </c>
      <c r="CA12" s="144">
        <v>1</v>
      </c>
      <c r="CB12" s="144">
        <v>1</v>
      </c>
      <c r="CC12" s="167"/>
      <c r="CD12" s="167"/>
    </row>
    <row r="13" spans="1:82">
      <c r="A13" s="175"/>
      <c r="B13" s="176"/>
      <c r="C13" s="224" t="s">
        <v>98</v>
      </c>
      <c r="D13" s="225"/>
      <c r="E13" s="179">
        <v>18.972000000000001</v>
      </c>
      <c r="F13" s="180"/>
      <c r="G13" s="181"/>
      <c r="H13" s="182"/>
      <c r="I13" s="183"/>
      <c r="J13" s="182"/>
      <c r="K13" s="183"/>
      <c r="M13" s="178" t="s">
        <v>98</v>
      </c>
      <c r="O13" s="178"/>
      <c r="Q13" s="167"/>
    </row>
    <row r="14" spans="1:82">
      <c r="A14" s="175"/>
      <c r="B14" s="176"/>
      <c r="C14" s="224" t="s">
        <v>99</v>
      </c>
      <c r="D14" s="225"/>
      <c r="E14" s="179">
        <v>38.4</v>
      </c>
      <c r="F14" s="180"/>
      <c r="G14" s="181"/>
      <c r="H14" s="182"/>
      <c r="I14" s="183"/>
      <c r="J14" s="182"/>
      <c r="K14" s="183"/>
      <c r="M14" s="178" t="s">
        <v>99</v>
      </c>
      <c r="O14" s="178"/>
      <c r="Q14" s="167"/>
    </row>
    <row r="15" spans="1:82">
      <c r="A15" s="168">
        <v>4</v>
      </c>
      <c r="B15" s="169" t="s">
        <v>100</v>
      </c>
      <c r="C15" s="170" t="s">
        <v>101</v>
      </c>
      <c r="D15" s="171" t="s">
        <v>91</v>
      </c>
      <c r="E15" s="172">
        <v>57.372</v>
      </c>
      <c r="F15" s="172" t="s">
        <v>6</v>
      </c>
      <c r="G15" s="173" t="s">
        <v>6</v>
      </c>
      <c r="H15" s="174">
        <v>0</v>
      </c>
      <c r="I15" s="174">
        <f>E15*H15</f>
        <v>0</v>
      </c>
      <c r="J15" s="174">
        <v>0</v>
      </c>
      <c r="K15" s="174">
        <f>E15*J15</f>
        <v>0</v>
      </c>
      <c r="Q15" s="167">
        <v>2</v>
      </c>
      <c r="AA15" s="144">
        <v>1</v>
      </c>
      <c r="AB15" s="144">
        <v>1</v>
      </c>
      <c r="AC15" s="144">
        <v>1</v>
      </c>
      <c r="BB15" s="144">
        <v>1</v>
      </c>
      <c r="BC15" s="144" t="str">
        <f>IF(BB15=1,G15,0)</f>
        <v xml:space="preserve"> </v>
      </c>
      <c r="BD15" s="144">
        <f>IF(BB15=2,G15,0)</f>
        <v>0</v>
      </c>
      <c r="BE15" s="144">
        <f>IF(BB15=3,G15,0)</f>
        <v>0</v>
      </c>
      <c r="BF15" s="144">
        <f>IF(BB15=4,G15,0)</f>
        <v>0</v>
      </c>
      <c r="BG15" s="144">
        <f>IF(BB15=5,G15,0)</f>
        <v>0</v>
      </c>
      <c r="CA15" s="144">
        <v>1</v>
      </c>
      <c r="CB15" s="144">
        <v>1</v>
      </c>
      <c r="CC15" s="167"/>
      <c r="CD15" s="167"/>
    </row>
    <row r="16" spans="1:82">
      <c r="A16" s="168">
        <v>5</v>
      </c>
      <c r="B16" s="169" t="s">
        <v>102</v>
      </c>
      <c r="C16" s="170" t="s">
        <v>103</v>
      </c>
      <c r="D16" s="171" t="s">
        <v>91</v>
      </c>
      <c r="E16" s="172">
        <v>95.528999999999996</v>
      </c>
      <c r="F16" s="172" t="s">
        <v>6</v>
      </c>
      <c r="G16" s="173" t="s">
        <v>6</v>
      </c>
      <c r="H16" s="174">
        <v>0</v>
      </c>
      <c r="I16" s="174">
        <f>E16*H16</f>
        <v>0</v>
      </c>
      <c r="J16" s="174">
        <v>0</v>
      </c>
      <c r="K16" s="174">
        <f>E16*J16</f>
        <v>0</v>
      </c>
      <c r="Q16" s="167">
        <v>2</v>
      </c>
      <c r="AA16" s="144">
        <v>1</v>
      </c>
      <c r="AB16" s="144">
        <v>1</v>
      </c>
      <c r="AC16" s="144">
        <v>1</v>
      </c>
      <c r="BB16" s="144">
        <v>1</v>
      </c>
      <c r="BC16" s="144" t="str">
        <f>IF(BB16=1,G16,0)</f>
        <v xml:space="preserve"> </v>
      </c>
      <c r="BD16" s="144">
        <f>IF(BB16=2,G16,0)</f>
        <v>0</v>
      </c>
      <c r="BE16" s="144">
        <f>IF(BB16=3,G16,0)</f>
        <v>0</v>
      </c>
      <c r="BF16" s="144">
        <f>IF(BB16=4,G16,0)</f>
        <v>0</v>
      </c>
      <c r="BG16" s="144">
        <f>IF(BB16=5,G16,0)</f>
        <v>0</v>
      </c>
      <c r="CA16" s="144">
        <v>1</v>
      </c>
      <c r="CB16" s="144">
        <v>1</v>
      </c>
      <c r="CC16" s="167"/>
      <c r="CD16" s="167"/>
    </row>
    <row r="17" spans="1:82">
      <c r="A17" s="175"/>
      <c r="B17" s="176"/>
      <c r="C17" s="224" t="s">
        <v>104</v>
      </c>
      <c r="D17" s="225"/>
      <c r="E17" s="179">
        <v>95.528999999999996</v>
      </c>
      <c r="F17" s="180"/>
      <c r="G17" s="181"/>
      <c r="H17" s="182"/>
      <c r="I17" s="183"/>
      <c r="J17" s="182"/>
      <c r="K17" s="183"/>
      <c r="M17" s="178" t="s">
        <v>104</v>
      </c>
      <c r="O17" s="178"/>
      <c r="Q17" s="167"/>
    </row>
    <row r="18" spans="1:82">
      <c r="A18" s="168">
        <v>6</v>
      </c>
      <c r="B18" s="169" t="s">
        <v>105</v>
      </c>
      <c r="C18" s="170" t="s">
        <v>106</v>
      </c>
      <c r="D18" s="171" t="s">
        <v>91</v>
      </c>
      <c r="E18" s="172">
        <v>59.648000000000003</v>
      </c>
      <c r="F18" s="172" t="s">
        <v>6</v>
      </c>
      <c r="G18" s="173" t="s">
        <v>6</v>
      </c>
      <c r="H18" s="174">
        <v>0</v>
      </c>
      <c r="I18" s="174">
        <f>E18*H18</f>
        <v>0</v>
      </c>
      <c r="J18" s="174">
        <v>0</v>
      </c>
      <c r="K18" s="174">
        <f>E18*J18</f>
        <v>0</v>
      </c>
      <c r="Q18" s="167">
        <v>2</v>
      </c>
      <c r="AA18" s="144">
        <v>1</v>
      </c>
      <c r="AB18" s="144">
        <v>1</v>
      </c>
      <c r="AC18" s="144">
        <v>1</v>
      </c>
      <c r="BB18" s="144">
        <v>1</v>
      </c>
      <c r="BC18" s="144" t="str">
        <f>IF(BB18=1,G18,0)</f>
        <v xml:space="preserve"> </v>
      </c>
      <c r="BD18" s="144">
        <f>IF(BB18=2,G18,0)</f>
        <v>0</v>
      </c>
      <c r="BE18" s="144">
        <f>IF(BB18=3,G18,0)</f>
        <v>0</v>
      </c>
      <c r="BF18" s="144">
        <f>IF(BB18=4,G18,0)</f>
        <v>0</v>
      </c>
      <c r="BG18" s="144">
        <f>IF(BB18=5,G18,0)</f>
        <v>0</v>
      </c>
      <c r="CA18" s="144">
        <v>1</v>
      </c>
      <c r="CB18" s="144">
        <v>1</v>
      </c>
      <c r="CC18" s="167"/>
      <c r="CD18" s="167"/>
    </row>
    <row r="19" spans="1:82">
      <c r="A19" s="175"/>
      <c r="B19" s="176"/>
      <c r="C19" s="224" t="s">
        <v>107</v>
      </c>
      <c r="D19" s="225"/>
      <c r="E19" s="179">
        <v>59.648000000000003</v>
      </c>
      <c r="F19" s="180"/>
      <c r="G19" s="181"/>
      <c r="H19" s="182"/>
      <c r="I19" s="183"/>
      <c r="J19" s="182"/>
      <c r="K19" s="183"/>
      <c r="M19" s="178" t="s">
        <v>107</v>
      </c>
      <c r="O19" s="178"/>
      <c r="Q19" s="167"/>
    </row>
    <row r="20" spans="1:82">
      <c r="A20" s="168">
        <v>7</v>
      </c>
      <c r="B20" s="169" t="s">
        <v>108</v>
      </c>
      <c r="C20" s="170" t="s">
        <v>109</v>
      </c>
      <c r="D20" s="171" t="s">
        <v>91</v>
      </c>
      <c r="E20" s="172">
        <v>161.23400000000001</v>
      </c>
      <c r="F20" s="172" t="s">
        <v>6</v>
      </c>
      <c r="G20" s="173" t="s">
        <v>6</v>
      </c>
      <c r="H20" s="174">
        <v>0</v>
      </c>
      <c r="I20" s="174">
        <f>E20*H20</f>
        <v>0</v>
      </c>
      <c r="J20" s="174">
        <v>0</v>
      </c>
      <c r="K20" s="174">
        <f>E20*J20</f>
        <v>0</v>
      </c>
      <c r="Q20" s="167">
        <v>2</v>
      </c>
      <c r="AA20" s="144">
        <v>1</v>
      </c>
      <c r="AB20" s="144">
        <v>1</v>
      </c>
      <c r="AC20" s="144">
        <v>1</v>
      </c>
      <c r="BB20" s="144">
        <v>1</v>
      </c>
      <c r="BC20" s="144" t="str">
        <f>IF(BB20=1,G20,0)</f>
        <v xml:space="preserve"> </v>
      </c>
      <c r="BD20" s="144">
        <f>IF(BB20=2,G20,0)</f>
        <v>0</v>
      </c>
      <c r="BE20" s="144">
        <f>IF(BB20=3,G20,0)</f>
        <v>0</v>
      </c>
      <c r="BF20" s="144">
        <f>IF(BB20=4,G20,0)</f>
        <v>0</v>
      </c>
      <c r="BG20" s="144">
        <f>IF(BB20=5,G20,0)</f>
        <v>0</v>
      </c>
      <c r="CA20" s="144">
        <v>1</v>
      </c>
      <c r="CB20" s="144">
        <v>1</v>
      </c>
      <c r="CC20" s="167"/>
      <c r="CD20" s="167"/>
    </row>
    <row r="21" spans="1:82">
      <c r="A21" s="168">
        <v>8</v>
      </c>
      <c r="B21" s="169" t="s">
        <v>110</v>
      </c>
      <c r="C21" s="170" t="s">
        <v>111</v>
      </c>
      <c r="D21" s="171" t="s">
        <v>91</v>
      </c>
      <c r="E21" s="172">
        <v>29.824000000000002</v>
      </c>
      <c r="F21" s="172" t="s">
        <v>6</v>
      </c>
      <c r="G21" s="173" t="s">
        <v>6</v>
      </c>
      <c r="H21" s="174">
        <v>0</v>
      </c>
      <c r="I21" s="174">
        <f>E21*H21</f>
        <v>0</v>
      </c>
      <c r="J21" s="174">
        <v>0</v>
      </c>
      <c r="K21" s="174">
        <f>E21*J21</f>
        <v>0</v>
      </c>
      <c r="Q21" s="167">
        <v>2</v>
      </c>
      <c r="AA21" s="144">
        <v>1</v>
      </c>
      <c r="AB21" s="144">
        <v>1</v>
      </c>
      <c r="AC21" s="144">
        <v>1</v>
      </c>
      <c r="BB21" s="144">
        <v>1</v>
      </c>
      <c r="BC21" s="144" t="str">
        <f>IF(BB21=1,G21,0)</f>
        <v xml:space="preserve"> </v>
      </c>
      <c r="BD21" s="144">
        <f>IF(BB21=2,G21,0)</f>
        <v>0</v>
      </c>
      <c r="BE21" s="144">
        <f>IF(BB21=3,G21,0)</f>
        <v>0</v>
      </c>
      <c r="BF21" s="144">
        <f>IF(BB21=4,G21,0)</f>
        <v>0</v>
      </c>
      <c r="BG21" s="144">
        <f>IF(BB21=5,G21,0)</f>
        <v>0</v>
      </c>
      <c r="CA21" s="144">
        <v>1</v>
      </c>
      <c r="CB21" s="144">
        <v>1</v>
      </c>
      <c r="CC21" s="167"/>
      <c r="CD21" s="167"/>
    </row>
    <row r="22" spans="1:82">
      <c r="A22" s="168">
        <v>9</v>
      </c>
      <c r="B22" s="169" t="s">
        <v>113</v>
      </c>
      <c r="C22" s="170" t="s">
        <v>114</v>
      </c>
      <c r="D22" s="171" t="s">
        <v>91</v>
      </c>
      <c r="E22" s="172">
        <v>29.824000000000002</v>
      </c>
      <c r="F22" s="172" t="s">
        <v>6</v>
      </c>
      <c r="G22" s="173" t="s">
        <v>6</v>
      </c>
      <c r="H22" s="174">
        <v>0</v>
      </c>
      <c r="I22" s="174">
        <f>E22*H22</f>
        <v>0</v>
      </c>
      <c r="J22" s="174">
        <v>0</v>
      </c>
      <c r="K22" s="174">
        <f>E22*J22</f>
        <v>0</v>
      </c>
      <c r="Q22" s="167">
        <v>2</v>
      </c>
      <c r="AA22" s="144">
        <v>1</v>
      </c>
      <c r="AB22" s="144">
        <v>1</v>
      </c>
      <c r="AC22" s="144">
        <v>1</v>
      </c>
      <c r="BB22" s="144">
        <v>1</v>
      </c>
      <c r="BC22" s="144" t="str">
        <f>IF(BB22=1,G22,0)</f>
        <v xml:space="preserve"> </v>
      </c>
      <c r="BD22" s="144">
        <f>IF(BB22=2,G22,0)</f>
        <v>0</v>
      </c>
      <c r="BE22" s="144">
        <f>IF(BB22=3,G22,0)</f>
        <v>0</v>
      </c>
      <c r="BF22" s="144">
        <f>IF(BB22=4,G22,0)</f>
        <v>0</v>
      </c>
      <c r="BG22" s="144">
        <f>IF(BB22=5,G22,0)</f>
        <v>0</v>
      </c>
      <c r="CA22" s="144">
        <v>1</v>
      </c>
      <c r="CB22" s="144">
        <v>1</v>
      </c>
      <c r="CC22" s="167"/>
      <c r="CD22" s="167"/>
    </row>
    <row r="23" spans="1:82">
      <c r="A23" s="175"/>
      <c r="B23" s="176"/>
      <c r="C23" s="224" t="s">
        <v>115</v>
      </c>
      <c r="D23" s="225"/>
      <c r="E23" s="179">
        <v>29.824000000000002</v>
      </c>
      <c r="F23" s="180"/>
      <c r="G23" s="181"/>
      <c r="H23" s="182"/>
      <c r="I23" s="183"/>
      <c r="J23" s="182"/>
      <c r="K23" s="183"/>
      <c r="M23" s="178" t="s">
        <v>115</v>
      </c>
      <c r="O23" s="178"/>
      <c r="Q23" s="167"/>
    </row>
    <row r="24" spans="1:82">
      <c r="A24" s="168">
        <v>10</v>
      </c>
      <c r="B24" s="169" t="s">
        <v>116</v>
      </c>
      <c r="C24" s="170" t="s">
        <v>117</v>
      </c>
      <c r="D24" s="171" t="s">
        <v>91</v>
      </c>
      <c r="E24" s="172">
        <v>4.8959999999999999</v>
      </c>
      <c r="F24" s="172" t="s">
        <v>6</v>
      </c>
      <c r="G24" s="173" t="s">
        <v>6</v>
      </c>
      <c r="H24" s="174">
        <v>0</v>
      </c>
      <c r="I24" s="174">
        <f>E24*H24</f>
        <v>0</v>
      </c>
      <c r="J24" s="174">
        <v>0</v>
      </c>
      <c r="K24" s="174">
        <f>E24*J24</f>
        <v>0</v>
      </c>
      <c r="Q24" s="167">
        <v>2</v>
      </c>
      <c r="AA24" s="144">
        <v>1</v>
      </c>
      <c r="AB24" s="144">
        <v>1</v>
      </c>
      <c r="AC24" s="144">
        <v>1</v>
      </c>
      <c r="BB24" s="144">
        <v>1</v>
      </c>
      <c r="BC24" s="144" t="str">
        <f>IF(BB24=1,G24,0)</f>
        <v xml:space="preserve"> </v>
      </c>
      <c r="BD24" s="144">
        <f>IF(BB24=2,G24,0)</f>
        <v>0</v>
      </c>
      <c r="BE24" s="144">
        <f>IF(BB24=3,G24,0)</f>
        <v>0</v>
      </c>
      <c r="BF24" s="144">
        <f>IF(BB24=4,G24,0)</f>
        <v>0</v>
      </c>
      <c r="BG24" s="144">
        <f>IF(BB24=5,G24,0)</f>
        <v>0</v>
      </c>
      <c r="CA24" s="144">
        <v>1</v>
      </c>
      <c r="CB24" s="144">
        <v>1</v>
      </c>
      <c r="CC24" s="167"/>
      <c r="CD24" s="167"/>
    </row>
    <row r="25" spans="1:82">
      <c r="A25" s="175"/>
      <c r="B25" s="176"/>
      <c r="C25" s="224" t="s">
        <v>118</v>
      </c>
      <c r="D25" s="225"/>
      <c r="E25" s="179">
        <v>4.8959999999999999</v>
      </c>
      <c r="F25" s="180" t="s">
        <v>6</v>
      </c>
      <c r="G25" s="181"/>
      <c r="H25" s="182"/>
      <c r="I25" s="183"/>
      <c r="J25" s="182"/>
      <c r="K25" s="183"/>
      <c r="M25" s="178" t="s">
        <v>118</v>
      </c>
      <c r="O25" s="178"/>
      <c r="Q25" s="167"/>
    </row>
    <row r="26" spans="1:82">
      <c r="A26" s="168">
        <v>11</v>
      </c>
      <c r="B26" s="169" t="s">
        <v>119</v>
      </c>
      <c r="C26" s="170" t="s">
        <v>120</v>
      </c>
      <c r="D26" s="171" t="s">
        <v>121</v>
      </c>
      <c r="E26" s="172">
        <v>8.4063999999999997</v>
      </c>
      <c r="F26" s="172" t="s">
        <v>6</v>
      </c>
      <c r="G26" s="173" t="s">
        <v>6</v>
      </c>
      <c r="H26" s="174">
        <v>0</v>
      </c>
      <c r="I26" s="174">
        <f>E26*H26</f>
        <v>0</v>
      </c>
      <c r="J26" s="174">
        <v>0</v>
      </c>
      <c r="K26" s="174">
        <f>E26*J26</f>
        <v>0</v>
      </c>
      <c r="Q26" s="167">
        <v>2</v>
      </c>
      <c r="AA26" s="144">
        <v>3</v>
      </c>
      <c r="AB26" s="144">
        <v>1</v>
      </c>
      <c r="AC26" s="144">
        <v>58337306</v>
      </c>
      <c r="BB26" s="144">
        <v>1</v>
      </c>
      <c r="BC26" s="144" t="str">
        <f>IF(BB26=1,G26,0)</f>
        <v xml:space="preserve"> </v>
      </c>
      <c r="BD26" s="144">
        <f>IF(BB26=2,G26,0)</f>
        <v>0</v>
      </c>
      <c r="BE26" s="144">
        <f>IF(BB26=3,G26,0)</f>
        <v>0</v>
      </c>
      <c r="BF26" s="144">
        <f>IF(BB26=4,G26,0)</f>
        <v>0</v>
      </c>
      <c r="BG26" s="144">
        <f>IF(BB26=5,G26,0)</f>
        <v>0</v>
      </c>
      <c r="CA26" s="144">
        <v>3</v>
      </c>
      <c r="CB26" s="144">
        <v>1</v>
      </c>
      <c r="CC26" s="167"/>
      <c r="CD26" s="167"/>
    </row>
    <row r="27" spans="1:82">
      <c r="A27" s="175"/>
      <c r="B27" s="176"/>
      <c r="C27" s="224" t="s">
        <v>122</v>
      </c>
      <c r="D27" s="225"/>
      <c r="E27" s="179">
        <v>8.4063999999999997</v>
      </c>
      <c r="F27" s="180"/>
      <c r="G27" s="181"/>
      <c r="H27" s="182"/>
      <c r="I27" s="183"/>
      <c r="J27" s="182"/>
      <c r="K27" s="183"/>
      <c r="M27" s="178" t="s">
        <v>122</v>
      </c>
      <c r="O27" s="178"/>
      <c r="Q27" s="167"/>
    </row>
    <row r="28" spans="1:82">
      <c r="A28" s="184"/>
      <c r="B28" s="185" t="s">
        <v>82</v>
      </c>
      <c r="C28" s="186" t="str">
        <f>CONCATENATE(B7," ",C7)</f>
        <v>1 Zemní práce</v>
      </c>
      <c r="D28" s="187"/>
      <c r="E28" s="188"/>
      <c r="F28" s="189"/>
      <c r="G28" s="190">
        <f>SUM(G7:G27)</f>
        <v>0</v>
      </c>
      <c r="H28" s="191"/>
      <c r="I28" s="192">
        <f>SUM(I7:I27)</f>
        <v>4.956E-2</v>
      </c>
      <c r="J28" s="191"/>
      <c r="K28" s="192">
        <f>SUM(K7:K27)</f>
        <v>0</v>
      </c>
      <c r="Q28" s="167">
        <v>4</v>
      </c>
      <c r="BC28" s="193">
        <f>SUM(BC7:BC27)</f>
        <v>0</v>
      </c>
      <c r="BD28" s="193">
        <f>SUM(BD7:BD27)</f>
        <v>0</v>
      </c>
      <c r="BE28" s="193">
        <f>SUM(BE7:BE27)</f>
        <v>0</v>
      </c>
      <c r="BF28" s="193">
        <f>SUM(BF7:BF27)</f>
        <v>0</v>
      </c>
      <c r="BG28" s="193">
        <f>SUM(BG7:BG27)</f>
        <v>0</v>
      </c>
    </row>
    <row r="29" spans="1:82">
      <c r="A29" s="159" t="s">
        <v>78</v>
      </c>
      <c r="B29" s="160" t="s">
        <v>123</v>
      </c>
      <c r="C29" s="161" t="s">
        <v>124</v>
      </c>
      <c r="D29" s="162"/>
      <c r="E29" s="163"/>
      <c r="F29" s="163"/>
      <c r="G29" s="164"/>
      <c r="H29" s="165"/>
      <c r="I29" s="166"/>
      <c r="J29" s="165"/>
      <c r="K29" s="166"/>
      <c r="Q29" s="167">
        <v>1</v>
      </c>
    </row>
    <row r="30" spans="1:82">
      <c r="A30" s="168">
        <v>12</v>
      </c>
      <c r="B30" s="169" t="s">
        <v>125</v>
      </c>
      <c r="C30" s="170" t="s">
        <v>126</v>
      </c>
      <c r="D30" s="171" t="s">
        <v>112</v>
      </c>
      <c r="E30" s="172">
        <v>4.956E-2</v>
      </c>
      <c r="F30" s="172" t="s">
        <v>6</v>
      </c>
      <c r="G30" s="173" t="s">
        <v>6</v>
      </c>
      <c r="H30" s="174">
        <v>0</v>
      </c>
      <c r="I30" s="174">
        <f>E30*H30</f>
        <v>0</v>
      </c>
      <c r="J30" s="174">
        <v>0</v>
      </c>
      <c r="K30" s="174">
        <f>E30*J30</f>
        <v>0</v>
      </c>
      <c r="Q30" s="167">
        <v>2</v>
      </c>
      <c r="AA30" s="144">
        <v>7</v>
      </c>
      <c r="AB30" s="144">
        <v>1</v>
      </c>
      <c r="AC30" s="144">
        <v>2</v>
      </c>
      <c r="BB30" s="144">
        <v>1</v>
      </c>
      <c r="BC30" s="144" t="str">
        <f>IF(BB30=1,G30,0)</f>
        <v xml:space="preserve"> </v>
      </c>
      <c r="BD30" s="144">
        <f>IF(BB30=2,G30,0)</f>
        <v>0</v>
      </c>
      <c r="BE30" s="144">
        <f>IF(BB30=3,G30,0)</f>
        <v>0</v>
      </c>
      <c r="BF30" s="144">
        <f>IF(BB30=4,G30,0)</f>
        <v>0</v>
      </c>
      <c r="BG30" s="144">
        <f>IF(BB30=5,G30,0)</f>
        <v>0</v>
      </c>
      <c r="CA30" s="144">
        <v>7</v>
      </c>
      <c r="CB30" s="144">
        <v>1</v>
      </c>
      <c r="CC30" s="167"/>
      <c r="CD30" s="167"/>
    </row>
    <row r="31" spans="1:82">
      <c r="A31" s="184"/>
      <c r="B31" s="185" t="s">
        <v>82</v>
      </c>
      <c r="C31" s="186" t="str">
        <f>CONCATENATE(B29," ",C29)</f>
        <v>99 Staveništní přesun hmot</v>
      </c>
      <c r="D31" s="187"/>
      <c r="E31" s="188"/>
      <c r="F31" s="189"/>
      <c r="G31" s="190" t="s">
        <v>6</v>
      </c>
      <c r="H31" s="191"/>
      <c r="I31" s="192">
        <f>SUM(I29:I30)</f>
        <v>0</v>
      </c>
      <c r="J31" s="191"/>
      <c r="K31" s="192">
        <f>SUM(K29:K30)</f>
        <v>0</v>
      </c>
      <c r="Q31" s="167">
        <v>4</v>
      </c>
      <c r="BC31" s="193">
        <f>SUM(BC29:BC30)</f>
        <v>0</v>
      </c>
      <c r="BD31" s="193">
        <f>SUM(BD29:BD30)</f>
        <v>0</v>
      </c>
      <c r="BE31" s="193">
        <f>SUM(BE29:BE30)</f>
        <v>0</v>
      </c>
      <c r="BF31" s="193">
        <f>SUM(BF29:BF30)</f>
        <v>0</v>
      </c>
      <c r="BG31" s="193">
        <f>SUM(BG29:BG30)</f>
        <v>0</v>
      </c>
    </row>
    <row r="32" spans="1:82">
      <c r="A32" s="159" t="s">
        <v>78</v>
      </c>
      <c r="B32" s="160" t="s">
        <v>127</v>
      </c>
      <c r="C32" s="161" t="s">
        <v>128</v>
      </c>
      <c r="D32" s="162"/>
      <c r="E32" s="163"/>
      <c r="F32" s="163" t="s">
        <v>6</v>
      </c>
      <c r="G32" s="164" t="s">
        <v>6</v>
      </c>
      <c r="H32" s="165"/>
      <c r="I32" s="166"/>
      <c r="J32" s="165"/>
      <c r="K32" s="166"/>
      <c r="Q32" s="167">
        <v>1</v>
      </c>
    </row>
    <row r="33" spans="1:82" ht="22.5">
      <c r="A33" s="168">
        <v>13</v>
      </c>
      <c r="B33" s="169" t="s">
        <v>129</v>
      </c>
      <c r="C33" s="170" t="s">
        <v>130</v>
      </c>
      <c r="D33" s="171" t="s">
        <v>90</v>
      </c>
      <c r="E33" s="172">
        <v>20</v>
      </c>
      <c r="F33" s="172" t="s">
        <v>6</v>
      </c>
      <c r="G33" s="173" t="s">
        <v>6</v>
      </c>
      <c r="H33" s="174">
        <v>3.0000000000000001E-5</v>
      </c>
      <c r="I33" s="174">
        <f>E33*H33</f>
        <v>6.0000000000000006E-4</v>
      </c>
      <c r="J33" s="174">
        <v>0</v>
      </c>
      <c r="K33" s="174">
        <f>E33*J33</f>
        <v>0</v>
      </c>
      <c r="Q33" s="167">
        <v>2</v>
      </c>
      <c r="AA33" s="144">
        <v>1</v>
      </c>
      <c r="AB33" s="144">
        <v>9</v>
      </c>
      <c r="AC33" s="144">
        <v>9</v>
      </c>
      <c r="BB33" s="144">
        <v>4</v>
      </c>
      <c r="BC33" s="144">
        <f>IF(BB33=1,G33,0)</f>
        <v>0</v>
      </c>
      <c r="BD33" s="144">
        <f>IF(BB33=2,G33,0)</f>
        <v>0</v>
      </c>
      <c r="BE33" s="144">
        <f>IF(BB33=3,G33,0)</f>
        <v>0</v>
      </c>
      <c r="BF33" s="144" t="str">
        <f>IF(BB33=4,G33,0)</f>
        <v xml:space="preserve"> </v>
      </c>
      <c r="BG33" s="144">
        <f>IF(BB33=5,G33,0)</f>
        <v>0</v>
      </c>
      <c r="CA33" s="144">
        <v>1</v>
      </c>
      <c r="CB33" s="144">
        <v>9</v>
      </c>
      <c r="CC33" s="167"/>
      <c r="CD33" s="167"/>
    </row>
    <row r="34" spans="1:82">
      <c r="A34" s="184"/>
      <c r="B34" s="185" t="s">
        <v>82</v>
      </c>
      <c r="C34" s="186" t="str">
        <f>CONCATENATE(B32," ",C32)</f>
        <v>M21 Elektromontáže</v>
      </c>
      <c r="D34" s="187"/>
      <c r="E34" s="188"/>
      <c r="F34" s="189"/>
      <c r="G34" s="190">
        <f>SUM(G32:G33)</f>
        <v>0</v>
      </c>
      <c r="H34" s="191"/>
      <c r="I34" s="192">
        <f>SUM(I32:I33)</f>
        <v>6.0000000000000006E-4</v>
      </c>
      <c r="J34" s="191"/>
      <c r="K34" s="192">
        <f>SUM(K32:K33)</f>
        <v>0</v>
      </c>
      <c r="Q34" s="167">
        <v>4</v>
      </c>
      <c r="BC34" s="193">
        <f>SUM(BC32:BC33)</f>
        <v>0</v>
      </c>
      <c r="BD34" s="193">
        <f>SUM(BD32:BD33)</f>
        <v>0</v>
      </c>
      <c r="BE34" s="193">
        <f>SUM(BE32:BE33)</f>
        <v>0</v>
      </c>
      <c r="BF34" s="193">
        <f>SUM(BF32:BF33)</f>
        <v>0</v>
      </c>
      <c r="BG34" s="193">
        <f>SUM(BG32:BG33)</f>
        <v>0</v>
      </c>
    </row>
    <row r="35" spans="1:82">
      <c r="A35" s="159" t="s">
        <v>78</v>
      </c>
      <c r="B35" s="160" t="s">
        <v>131</v>
      </c>
      <c r="C35" s="161" t="s">
        <v>132</v>
      </c>
      <c r="D35" s="162"/>
      <c r="E35" s="163"/>
      <c r="F35" s="163"/>
      <c r="G35" s="164"/>
      <c r="H35" s="165"/>
      <c r="I35" s="166"/>
      <c r="J35" s="165"/>
      <c r="K35" s="166"/>
      <c r="Q35" s="167">
        <v>1</v>
      </c>
    </row>
    <row r="36" spans="1:82">
      <c r="A36" s="168">
        <v>14</v>
      </c>
      <c r="B36" s="169" t="s">
        <v>133</v>
      </c>
      <c r="C36" s="170" t="s">
        <v>134</v>
      </c>
      <c r="D36" s="171" t="s">
        <v>135</v>
      </c>
      <c r="E36" s="172">
        <v>28</v>
      </c>
      <c r="F36" s="172" t="s">
        <v>6</v>
      </c>
      <c r="G36" s="173" t="s">
        <v>6</v>
      </c>
      <c r="H36" s="174">
        <v>0</v>
      </c>
      <c r="I36" s="174">
        <f t="shared" ref="I36:I53" si="0">E36*H36</f>
        <v>0</v>
      </c>
      <c r="J36" s="174">
        <v>0</v>
      </c>
      <c r="K36" s="174">
        <f t="shared" ref="K36:K53" si="1">E36*J36</f>
        <v>0</v>
      </c>
      <c r="Q36" s="167">
        <v>2</v>
      </c>
      <c r="AA36" s="144">
        <v>1</v>
      </c>
      <c r="AB36" s="144">
        <v>9</v>
      </c>
      <c r="AC36" s="144">
        <v>9</v>
      </c>
      <c r="BB36" s="144">
        <v>4</v>
      </c>
      <c r="BC36" s="144">
        <f t="shared" ref="BC36:BC53" si="2">IF(BB36=1,G36,0)</f>
        <v>0</v>
      </c>
      <c r="BD36" s="144">
        <f t="shared" ref="BD36:BD53" si="3">IF(BB36=2,G36,0)</f>
        <v>0</v>
      </c>
      <c r="BE36" s="144">
        <f t="shared" ref="BE36:BE53" si="4">IF(BB36=3,G36,0)</f>
        <v>0</v>
      </c>
      <c r="BF36" s="144" t="str">
        <f t="shared" ref="BF36:BF53" si="5">IF(BB36=4,G36,0)</f>
        <v xml:space="preserve"> </v>
      </c>
      <c r="BG36" s="144">
        <f t="shared" ref="BG36:BG53" si="6">IF(BB36=5,G36,0)</f>
        <v>0</v>
      </c>
      <c r="CA36" s="144">
        <v>1</v>
      </c>
      <c r="CB36" s="144">
        <v>9</v>
      </c>
      <c r="CC36" s="167"/>
      <c r="CD36" s="167"/>
    </row>
    <row r="37" spans="1:82">
      <c r="A37" s="168">
        <v>15</v>
      </c>
      <c r="B37" s="169" t="s">
        <v>136</v>
      </c>
      <c r="C37" s="170" t="s">
        <v>137</v>
      </c>
      <c r="D37" s="171" t="s">
        <v>90</v>
      </c>
      <c r="E37" s="172">
        <v>35</v>
      </c>
      <c r="F37" s="172" t="s">
        <v>6</v>
      </c>
      <c r="G37" s="173" t="s">
        <v>6</v>
      </c>
      <c r="H37" s="174">
        <v>0</v>
      </c>
      <c r="I37" s="174">
        <f t="shared" si="0"/>
        <v>0</v>
      </c>
      <c r="J37" s="174">
        <v>0</v>
      </c>
      <c r="K37" s="174">
        <f t="shared" si="1"/>
        <v>0</v>
      </c>
      <c r="Q37" s="167">
        <v>2</v>
      </c>
      <c r="AA37" s="144">
        <v>1</v>
      </c>
      <c r="AB37" s="144">
        <v>9</v>
      </c>
      <c r="AC37" s="144">
        <v>9</v>
      </c>
      <c r="BB37" s="144">
        <v>4</v>
      </c>
      <c r="BC37" s="144">
        <f t="shared" si="2"/>
        <v>0</v>
      </c>
      <c r="BD37" s="144">
        <f t="shared" si="3"/>
        <v>0</v>
      </c>
      <c r="BE37" s="144">
        <f t="shared" si="4"/>
        <v>0</v>
      </c>
      <c r="BF37" s="144" t="str">
        <f t="shared" si="5"/>
        <v xml:space="preserve"> </v>
      </c>
      <c r="BG37" s="144">
        <f t="shared" si="6"/>
        <v>0</v>
      </c>
      <c r="CA37" s="144">
        <v>1</v>
      </c>
      <c r="CB37" s="144">
        <v>9</v>
      </c>
      <c r="CC37" s="167"/>
      <c r="CD37" s="167"/>
    </row>
    <row r="38" spans="1:82">
      <c r="A38" s="168">
        <v>16</v>
      </c>
      <c r="B38" s="169" t="s">
        <v>138</v>
      </c>
      <c r="C38" s="170" t="s">
        <v>139</v>
      </c>
      <c r="D38" s="171" t="s">
        <v>140</v>
      </c>
      <c r="E38" s="172">
        <v>2</v>
      </c>
      <c r="F38" s="172" t="s">
        <v>6</v>
      </c>
      <c r="G38" s="173" t="s">
        <v>6</v>
      </c>
      <c r="H38" s="174">
        <v>0</v>
      </c>
      <c r="I38" s="174">
        <f t="shared" si="0"/>
        <v>0</v>
      </c>
      <c r="J38" s="174">
        <v>0</v>
      </c>
      <c r="K38" s="174">
        <f t="shared" si="1"/>
        <v>0</v>
      </c>
      <c r="Q38" s="167">
        <v>2</v>
      </c>
      <c r="AA38" s="144">
        <v>1</v>
      </c>
      <c r="AB38" s="144">
        <v>9</v>
      </c>
      <c r="AC38" s="144">
        <v>9</v>
      </c>
      <c r="BB38" s="144">
        <v>4</v>
      </c>
      <c r="BC38" s="144">
        <f t="shared" si="2"/>
        <v>0</v>
      </c>
      <c r="BD38" s="144">
        <f t="shared" si="3"/>
        <v>0</v>
      </c>
      <c r="BE38" s="144">
        <f t="shared" si="4"/>
        <v>0</v>
      </c>
      <c r="BF38" s="144" t="str">
        <f t="shared" si="5"/>
        <v xml:space="preserve"> </v>
      </c>
      <c r="BG38" s="144">
        <f t="shared" si="6"/>
        <v>0</v>
      </c>
      <c r="CA38" s="144">
        <v>1</v>
      </c>
      <c r="CB38" s="144">
        <v>9</v>
      </c>
      <c r="CC38" s="167"/>
      <c r="CD38" s="167"/>
    </row>
    <row r="39" spans="1:82" ht="22.5">
      <c r="A39" s="168">
        <v>17</v>
      </c>
      <c r="B39" s="169" t="s">
        <v>141</v>
      </c>
      <c r="C39" s="170" t="s">
        <v>142</v>
      </c>
      <c r="D39" s="171" t="s">
        <v>135</v>
      </c>
      <c r="E39" s="172">
        <v>2</v>
      </c>
      <c r="F39" s="172" t="s">
        <v>6</v>
      </c>
      <c r="G39" s="173" t="s">
        <v>6</v>
      </c>
      <c r="H39" s="174">
        <v>0</v>
      </c>
      <c r="I39" s="174">
        <f t="shared" si="0"/>
        <v>0</v>
      </c>
      <c r="J39" s="174">
        <v>0</v>
      </c>
      <c r="K39" s="174">
        <f t="shared" si="1"/>
        <v>0</v>
      </c>
      <c r="Q39" s="167">
        <v>2</v>
      </c>
      <c r="AA39" s="144">
        <v>1</v>
      </c>
      <c r="AB39" s="144">
        <v>9</v>
      </c>
      <c r="AC39" s="144">
        <v>9</v>
      </c>
      <c r="BB39" s="144">
        <v>4</v>
      </c>
      <c r="BC39" s="144">
        <f t="shared" si="2"/>
        <v>0</v>
      </c>
      <c r="BD39" s="144">
        <f t="shared" si="3"/>
        <v>0</v>
      </c>
      <c r="BE39" s="144">
        <f t="shared" si="4"/>
        <v>0</v>
      </c>
      <c r="BF39" s="144" t="str">
        <f t="shared" si="5"/>
        <v xml:space="preserve"> </v>
      </c>
      <c r="BG39" s="144">
        <f t="shared" si="6"/>
        <v>0</v>
      </c>
      <c r="CA39" s="144">
        <v>1</v>
      </c>
      <c r="CB39" s="144">
        <v>9</v>
      </c>
      <c r="CC39" s="167"/>
      <c r="CD39" s="167"/>
    </row>
    <row r="40" spans="1:82" ht="22.5">
      <c r="A40" s="168">
        <v>18</v>
      </c>
      <c r="B40" s="169" t="s">
        <v>143</v>
      </c>
      <c r="C40" s="170" t="s">
        <v>144</v>
      </c>
      <c r="D40" s="171" t="s">
        <v>90</v>
      </c>
      <c r="E40" s="172">
        <v>20</v>
      </c>
      <c r="F40" s="172" t="s">
        <v>6</v>
      </c>
      <c r="G40" s="173" t="s">
        <v>6</v>
      </c>
      <c r="H40" s="174">
        <v>0</v>
      </c>
      <c r="I40" s="174">
        <f t="shared" si="0"/>
        <v>0</v>
      </c>
      <c r="J40" s="174">
        <v>0</v>
      </c>
      <c r="K40" s="174">
        <f t="shared" si="1"/>
        <v>0</v>
      </c>
      <c r="Q40" s="167">
        <v>2</v>
      </c>
      <c r="AA40" s="144">
        <v>1</v>
      </c>
      <c r="AB40" s="144">
        <v>9</v>
      </c>
      <c r="AC40" s="144">
        <v>9</v>
      </c>
      <c r="BB40" s="144">
        <v>4</v>
      </c>
      <c r="BC40" s="144">
        <f t="shared" si="2"/>
        <v>0</v>
      </c>
      <c r="BD40" s="144">
        <f t="shared" si="3"/>
        <v>0</v>
      </c>
      <c r="BE40" s="144">
        <f t="shared" si="4"/>
        <v>0</v>
      </c>
      <c r="BF40" s="144" t="str">
        <f t="shared" si="5"/>
        <v xml:space="preserve"> </v>
      </c>
      <c r="BG40" s="144">
        <f t="shared" si="6"/>
        <v>0</v>
      </c>
      <c r="CA40" s="144">
        <v>1</v>
      </c>
      <c r="CB40" s="144">
        <v>9</v>
      </c>
      <c r="CC40" s="167"/>
      <c r="CD40" s="167"/>
    </row>
    <row r="41" spans="1:82" ht="22.5">
      <c r="A41" s="168">
        <v>19</v>
      </c>
      <c r="B41" s="169" t="s">
        <v>145</v>
      </c>
      <c r="C41" s="170" t="s">
        <v>146</v>
      </c>
      <c r="D41" s="171" t="s">
        <v>90</v>
      </c>
      <c r="E41" s="172">
        <v>17</v>
      </c>
      <c r="F41" s="172" t="s">
        <v>6</v>
      </c>
      <c r="G41" s="173" t="s">
        <v>6</v>
      </c>
      <c r="H41" s="174">
        <v>0</v>
      </c>
      <c r="I41" s="174">
        <f t="shared" si="0"/>
        <v>0</v>
      </c>
      <c r="J41" s="174">
        <v>0</v>
      </c>
      <c r="K41" s="174">
        <f t="shared" si="1"/>
        <v>0</v>
      </c>
      <c r="Q41" s="167">
        <v>2</v>
      </c>
      <c r="AA41" s="144">
        <v>1</v>
      </c>
      <c r="AB41" s="144">
        <v>9</v>
      </c>
      <c r="AC41" s="144">
        <v>9</v>
      </c>
      <c r="BB41" s="144">
        <v>4</v>
      </c>
      <c r="BC41" s="144">
        <f t="shared" si="2"/>
        <v>0</v>
      </c>
      <c r="BD41" s="144">
        <f t="shared" si="3"/>
        <v>0</v>
      </c>
      <c r="BE41" s="144">
        <f t="shared" si="4"/>
        <v>0</v>
      </c>
      <c r="BF41" s="144" t="str">
        <f t="shared" si="5"/>
        <v xml:space="preserve"> </v>
      </c>
      <c r="BG41" s="144">
        <f t="shared" si="6"/>
        <v>0</v>
      </c>
      <c r="CA41" s="144">
        <v>1</v>
      </c>
      <c r="CB41" s="144">
        <v>9</v>
      </c>
      <c r="CC41" s="167"/>
      <c r="CD41" s="167"/>
    </row>
    <row r="42" spans="1:82" ht="22.5">
      <c r="A42" s="168">
        <v>20</v>
      </c>
      <c r="B42" s="169" t="s">
        <v>147</v>
      </c>
      <c r="C42" s="170" t="s">
        <v>148</v>
      </c>
      <c r="D42" s="171" t="s">
        <v>90</v>
      </c>
      <c r="E42" s="172">
        <v>16</v>
      </c>
      <c r="F42" s="172" t="s">
        <v>6</v>
      </c>
      <c r="G42" s="173" t="s">
        <v>6</v>
      </c>
      <c r="H42" s="174">
        <v>0</v>
      </c>
      <c r="I42" s="174">
        <f t="shared" si="0"/>
        <v>0</v>
      </c>
      <c r="J42" s="174">
        <v>0</v>
      </c>
      <c r="K42" s="174">
        <f t="shared" si="1"/>
        <v>0</v>
      </c>
      <c r="Q42" s="167">
        <v>2</v>
      </c>
      <c r="AA42" s="144">
        <v>1</v>
      </c>
      <c r="AB42" s="144">
        <v>9</v>
      </c>
      <c r="AC42" s="144">
        <v>9</v>
      </c>
      <c r="BB42" s="144">
        <v>4</v>
      </c>
      <c r="BC42" s="144">
        <f t="shared" si="2"/>
        <v>0</v>
      </c>
      <c r="BD42" s="144">
        <f t="shared" si="3"/>
        <v>0</v>
      </c>
      <c r="BE42" s="144">
        <f t="shared" si="4"/>
        <v>0</v>
      </c>
      <c r="BF42" s="144" t="str">
        <f t="shared" si="5"/>
        <v xml:space="preserve"> </v>
      </c>
      <c r="BG42" s="144">
        <f t="shared" si="6"/>
        <v>0</v>
      </c>
      <c r="CA42" s="144">
        <v>1</v>
      </c>
      <c r="CB42" s="144">
        <v>9</v>
      </c>
      <c r="CC42" s="167"/>
      <c r="CD42" s="167"/>
    </row>
    <row r="43" spans="1:82" ht="22.5">
      <c r="A43" s="168">
        <v>21</v>
      </c>
      <c r="B43" s="169" t="s">
        <v>149</v>
      </c>
      <c r="C43" s="170" t="s">
        <v>150</v>
      </c>
      <c r="D43" s="171" t="s">
        <v>135</v>
      </c>
      <c r="E43" s="172">
        <v>9</v>
      </c>
      <c r="F43" s="172" t="s">
        <v>6</v>
      </c>
      <c r="G43" s="173" t="s">
        <v>6</v>
      </c>
      <c r="H43" s="174">
        <v>0</v>
      </c>
      <c r="I43" s="174">
        <f t="shared" si="0"/>
        <v>0</v>
      </c>
      <c r="J43" s="174">
        <v>0</v>
      </c>
      <c r="K43" s="174">
        <f t="shared" si="1"/>
        <v>0</v>
      </c>
      <c r="Q43" s="167">
        <v>2</v>
      </c>
      <c r="AA43" s="144">
        <v>1</v>
      </c>
      <c r="AB43" s="144">
        <v>9</v>
      </c>
      <c r="AC43" s="144">
        <v>9</v>
      </c>
      <c r="BB43" s="144">
        <v>4</v>
      </c>
      <c r="BC43" s="144">
        <f t="shared" si="2"/>
        <v>0</v>
      </c>
      <c r="BD43" s="144">
        <f t="shared" si="3"/>
        <v>0</v>
      </c>
      <c r="BE43" s="144">
        <f t="shared" si="4"/>
        <v>0</v>
      </c>
      <c r="BF43" s="144" t="str">
        <f t="shared" si="5"/>
        <v xml:space="preserve"> </v>
      </c>
      <c r="BG43" s="144">
        <f t="shared" si="6"/>
        <v>0</v>
      </c>
      <c r="CA43" s="144">
        <v>1</v>
      </c>
      <c r="CB43" s="144">
        <v>9</v>
      </c>
      <c r="CC43" s="167"/>
      <c r="CD43" s="167"/>
    </row>
    <row r="44" spans="1:82">
      <c r="A44" s="168">
        <v>22</v>
      </c>
      <c r="B44" s="169" t="s">
        <v>151</v>
      </c>
      <c r="C44" s="170" t="s">
        <v>152</v>
      </c>
      <c r="D44" s="171" t="s">
        <v>135</v>
      </c>
      <c r="E44" s="172">
        <v>1</v>
      </c>
      <c r="F44" s="172" t="s">
        <v>6</v>
      </c>
      <c r="G44" s="173" t="s">
        <v>6</v>
      </c>
      <c r="H44" s="174">
        <v>0</v>
      </c>
      <c r="I44" s="174">
        <f t="shared" si="0"/>
        <v>0</v>
      </c>
      <c r="J44" s="174">
        <v>0</v>
      </c>
      <c r="K44" s="174">
        <f t="shared" si="1"/>
        <v>0</v>
      </c>
      <c r="Q44" s="167">
        <v>2</v>
      </c>
      <c r="AA44" s="144">
        <v>1</v>
      </c>
      <c r="AB44" s="144">
        <v>9</v>
      </c>
      <c r="AC44" s="144">
        <v>9</v>
      </c>
      <c r="BB44" s="144">
        <v>4</v>
      </c>
      <c r="BC44" s="144">
        <f t="shared" si="2"/>
        <v>0</v>
      </c>
      <c r="BD44" s="144">
        <f t="shared" si="3"/>
        <v>0</v>
      </c>
      <c r="BE44" s="144">
        <f t="shared" si="4"/>
        <v>0</v>
      </c>
      <c r="BF44" s="144" t="str">
        <f t="shared" si="5"/>
        <v xml:space="preserve"> </v>
      </c>
      <c r="BG44" s="144">
        <f t="shared" si="6"/>
        <v>0</v>
      </c>
      <c r="CA44" s="144">
        <v>1</v>
      </c>
      <c r="CB44" s="144">
        <v>9</v>
      </c>
      <c r="CC44" s="167"/>
      <c r="CD44" s="167"/>
    </row>
    <row r="45" spans="1:82">
      <c r="A45" s="168">
        <v>23</v>
      </c>
      <c r="B45" s="169" t="s">
        <v>153</v>
      </c>
      <c r="C45" s="170" t="s">
        <v>154</v>
      </c>
      <c r="D45" s="171" t="s">
        <v>135</v>
      </c>
      <c r="E45" s="172">
        <v>2</v>
      </c>
      <c r="F45" s="172" t="s">
        <v>6</v>
      </c>
      <c r="G45" s="173" t="s">
        <v>6</v>
      </c>
      <c r="H45" s="174">
        <v>0</v>
      </c>
      <c r="I45" s="174">
        <f t="shared" si="0"/>
        <v>0</v>
      </c>
      <c r="J45" s="174">
        <v>0</v>
      </c>
      <c r="K45" s="174">
        <f t="shared" si="1"/>
        <v>0</v>
      </c>
      <c r="Q45" s="167">
        <v>2</v>
      </c>
      <c r="AA45" s="144">
        <v>1</v>
      </c>
      <c r="AB45" s="144">
        <v>9</v>
      </c>
      <c r="AC45" s="144">
        <v>9</v>
      </c>
      <c r="BB45" s="144">
        <v>4</v>
      </c>
      <c r="BC45" s="144">
        <f t="shared" si="2"/>
        <v>0</v>
      </c>
      <c r="BD45" s="144">
        <f t="shared" si="3"/>
        <v>0</v>
      </c>
      <c r="BE45" s="144">
        <f t="shared" si="4"/>
        <v>0</v>
      </c>
      <c r="BF45" s="144" t="str">
        <f t="shared" si="5"/>
        <v xml:space="preserve"> </v>
      </c>
      <c r="BG45" s="144">
        <f t="shared" si="6"/>
        <v>0</v>
      </c>
      <c r="CA45" s="144">
        <v>1</v>
      </c>
      <c r="CB45" s="144">
        <v>9</v>
      </c>
      <c r="CC45" s="167"/>
      <c r="CD45" s="167"/>
    </row>
    <row r="46" spans="1:82">
      <c r="A46" s="168">
        <v>24</v>
      </c>
      <c r="B46" s="169" t="s">
        <v>155</v>
      </c>
      <c r="C46" s="170" t="s">
        <v>156</v>
      </c>
      <c r="D46" s="171" t="s">
        <v>135</v>
      </c>
      <c r="E46" s="172">
        <v>2</v>
      </c>
      <c r="F46" s="172" t="s">
        <v>6</v>
      </c>
      <c r="G46" s="173" t="s">
        <v>6</v>
      </c>
      <c r="H46" s="174">
        <v>0</v>
      </c>
      <c r="I46" s="174">
        <f t="shared" si="0"/>
        <v>0</v>
      </c>
      <c r="J46" s="174">
        <v>0</v>
      </c>
      <c r="K46" s="174">
        <f t="shared" si="1"/>
        <v>0</v>
      </c>
      <c r="Q46" s="167">
        <v>2</v>
      </c>
      <c r="AA46" s="144">
        <v>1</v>
      </c>
      <c r="AB46" s="144">
        <v>9</v>
      </c>
      <c r="AC46" s="144">
        <v>9</v>
      </c>
      <c r="BB46" s="144">
        <v>4</v>
      </c>
      <c r="BC46" s="144">
        <f t="shared" si="2"/>
        <v>0</v>
      </c>
      <c r="BD46" s="144">
        <f t="shared" si="3"/>
        <v>0</v>
      </c>
      <c r="BE46" s="144">
        <f t="shared" si="4"/>
        <v>0</v>
      </c>
      <c r="BF46" s="144" t="str">
        <f t="shared" si="5"/>
        <v xml:space="preserve"> </v>
      </c>
      <c r="BG46" s="144">
        <f t="shared" si="6"/>
        <v>0</v>
      </c>
      <c r="CA46" s="144">
        <v>1</v>
      </c>
      <c r="CB46" s="144">
        <v>9</v>
      </c>
      <c r="CC46" s="167"/>
      <c r="CD46" s="167"/>
    </row>
    <row r="47" spans="1:82">
      <c r="A47" s="168">
        <v>25</v>
      </c>
      <c r="B47" s="169" t="s">
        <v>157</v>
      </c>
      <c r="C47" s="170" t="s">
        <v>158</v>
      </c>
      <c r="D47" s="171" t="s">
        <v>90</v>
      </c>
      <c r="E47" s="172">
        <v>37</v>
      </c>
      <c r="F47" s="172" t="s">
        <v>6</v>
      </c>
      <c r="G47" s="173" t="s">
        <v>6</v>
      </c>
      <c r="H47" s="174">
        <v>0</v>
      </c>
      <c r="I47" s="174">
        <f t="shared" si="0"/>
        <v>0</v>
      </c>
      <c r="J47" s="174">
        <v>0</v>
      </c>
      <c r="K47" s="174">
        <f t="shared" si="1"/>
        <v>0</v>
      </c>
      <c r="Q47" s="167">
        <v>2</v>
      </c>
      <c r="AA47" s="144">
        <v>1</v>
      </c>
      <c r="AB47" s="144">
        <v>9</v>
      </c>
      <c r="AC47" s="144">
        <v>9</v>
      </c>
      <c r="BB47" s="144">
        <v>4</v>
      </c>
      <c r="BC47" s="144">
        <f t="shared" si="2"/>
        <v>0</v>
      </c>
      <c r="BD47" s="144">
        <f t="shared" si="3"/>
        <v>0</v>
      </c>
      <c r="BE47" s="144">
        <f t="shared" si="4"/>
        <v>0</v>
      </c>
      <c r="BF47" s="144" t="str">
        <f t="shared" si="5"/>
        <v xml:space="preserve"> </v>
      </c>
      <c r="BG47" s="144">
        <f t="shared" si="6"/>
        <v>0</v>
      </c>
      <c r="CA47" s="144">
        <v>1</v>
      </c>
      <c r="CB47" s="144">
        <v>9</v>
      </c>
      <c r="CC47" s="167"/>
      <c r="CD47" s="167"/>
    </row>
    <row r="48" spans="1:82">
      <c r="A48" s="168">
        <v>26</v>
      </c>
      <c r="B48" s="169" t="s">
        <v>159</v>
      </c>
      <c r="C48" s="170" t="s">
        <v>160</v>
      </c>
      <c r="D48" s="171" t="s">
        <v>90</v>
      </c>
      <c r="E48" s="172">
        <v>37</v>
      </c>
      <c r="F48" s="172" t="s">
        <v>6</v>
      </c>
      <c r="G48" s="173" t="s">
        <v>6</v>
      </c>
      <c r="H48" s="174">
        <v>0</v>
      </c>
      <c r="I48" s="174">
        <f t="shared" si="0"/>
        <v>0</v>
      </c>
      <c r="J48" s="174">
        <v>0</v>
      </c>
      <c r="K48" s="174">
        <f t="shared" si="1"/>
        <v>0</v>
      </c>
      <c r="Q48" s="167">
        <v>2</v>
      </c>
      <c r="AA48" s="144">
        <v>1</v>
      </c>
      <c r="AB48" s="144">
        <v>9</v>
      </c>
      <c r="AC48" s="144">
        <v>9</v>
      </c>
      <c r="BB48" s="144">
        <v>4</v>
      </c>
      <c r="BC48" s="144">
        <f t="shared" si="2"/>
        <v>0</v>
      </c>
      <c r="BD48" s="144">
        <f t="shared" si="3"/>
        <v>0</v>
      </c>
      <c r="BE48" s="144">
        <f t="shared" si="4"/>
        <v>0</v>
      </c>
      <c r="BF48" s="144" t="str">
        <f t="shared" si="5"/>
        <v xml:space="preserve"> </v>
      </c>
      <c r="BG48" s="144">
        <f t="shared" si="6"/>
        <v>0</v>
      </c>
      <c r="CA48" s="144">
        <v>1</v>
      </c>
      <c r="CB48" s="144">
        <v>9</v>
      </c>
      <c r="CC48" s="167"/>
      <c r="CD48" s="167"/>
    </row>
    <row r="49" spans="1:82">
      <c r="A49" s="168">
        <v>27</v>
      </c>
      <c r="B49" s="169" t="s">
        <v>161</v>
      </c>
      <c r="C49" s="170" t="s">
        <v>162</v>
      </c>
      <c r="D49" s="171" t="s">
        <v>135</v>
      </c>
      <c r="E49" s="172">
        <v>1</v>
      </c>
      <c r="F49" s="172" t="s">
        <v>6</v>
      </c>
      <c r="G49" s="173" t="s">
        <v>6</v>
      </c>
      <c r="H49" s="174">
        <v>3.7000000000000002E-3</v>
      </c>
      <c r="I49" s="174">
        <f t="shared" si="0"/>
        <v>3.7000000000000002E-3</v>
      </c>
      <c r="J49" s="174">
        <v>0</v>
      </c>
      <c r="K49" s="174">
        <f t="shared" si="1"/>
        <v>0</v>
      </c>
      <c r="Q49" s="167">
        <v>2</v>
      </c>
      <c r="AA49" s="144">
        <v>1</v>
      </c>
      <c r="AB49" s="144">
        <v>9</v>
      </c>
      <c r="AC49" s="144">
        <v>9</v>
      </c>
      <c r="BB49" s="144">
        <v>4</v>
      </c>
      <c r="BC49" s="144">
        <f t="shared" si="2"/>
        <v>0</v>
      </c>
      <c r="BD49" s="144">
        <f t="shared" si="3"/>
        <v>0</v>
      </c>
      <c r="BE49" s="144">
        <f t="shared" si="4"/>
        <v>0</v>
      </c>
      <c r="BF49" s="144" t="str">
        <f t="shared" si="5"/>
        <v xml:space="preserve"> </v>
      </c>
      <c r="BG49" s="144">
        <f t="shared" si="6"/>
        <v>0</v>
      </c>
      <c r="CA49" s="144">
        <v>1</v>
      </c>
      <c r="CB49" s="144">
        <v>9</v>
      </c>
      <c r="CC49" s="167"/>
      <c r="CD49" s="167"/>
    </row>
    <row r="50" spans="1:82">
      <c r="A50" s="168">
        <v>28</v>
      </c>
      <c r="B50" s="169" t="s">
        <v>163</v>
      </c>
      <c r="C50" s="170" t="s">
        <v>164</v>
      </c>
      <c r="D50" s="171" t="s">
        <v>90</v>
      </c>
      <c r="E50" s="172">
        <v>15.6</v>
      </c>
      <c r="F50" s="172" t="s">
        <v>6</v>
      </c>
      <c r="G50" s="173" t="s">
        <v>6</v>
      </c>
      <c r="H50" s="174">
        <v>0</v>
      </c>
      <c r="I50" s="174">
        <f t="shared" si="0"/>
        <v>0</v>
      </c>
      <c r="J50" s="174">
        <v>0</v>
      </c>
      <c r="K50" s="174">
        <f t="shared" si="1"/>
        <v>0</v>
      </c>
      <c r="Q50" s="167">
        <v>2</v>
      </c>
      <c r="AA50" s="144">
        <v>1</v>
      </c>
      <c r="AB50" s="144">
        <v>9</v>
      </c>
      <c r="AC50" s="144">
        <v>9</v>
      </c>
      <c r="BB50" s="144">
        <v>4</v>
      </c>
      <c r="BC50" s="144">
        <f t="shared" si="2"/>
        <v>0</v>
      </c>
      <c r="BD50" s="144">
        <f t="shared" si="3"/>
        <v>0</v>
      </c>
      <c r="BE50" s="144">
        <f t="shared" si="4"/>
        <v>0</v>
      </c>
      <c r="BF50" s="144" t="str">
        <f t="shared" si="5"/>
        <v xml:space="preserve"> </v>
      </c>
      <c r="BG50" s="144">
        <f t="shared" si="6"/>
        <v>0</v>
      </c>
      <c r="CA50" s="144">
        <v>1</v>
      </c>
      <c r="CB50" s="144">
        <v>9</v>
      </c>
      <c r="CC50" s="167"/>
      <c r="CD50" s="167"/>
    </row>
    <row r="51" spans="1:82">
      <c r="A51" s="168">
        <v>29</v>
      </c>
      <c r="B51" s="169" t="s">
        <v>165</v>
      </c>
      <c r="C51" s="170" t="s">
        <v>166</v>
      </c>
      <c r="D51" s="171" t="s">
        <v>135</v>
      </c>
      <c r="E51" s="172">
        <v>1</v>
      </c>
      <c r="F51" s="172" t="s">
        <v>6</v>
      </c>
      <c r="G51" s="173" t="s">
        <v>6</v>
      </c>
      <c r="H51" s="174">
        <v>1.6E-2</v>
      </c>
      <c r="I51" s="174">
        <f t="shared" si="0"/>
        <v>1.6E-2</v>
      </c>
      <c r="J51" s="174">
        <v>0</v>
      </c>
      <c r="K51" s="174">
        <f t="shared" si="1"/>
        <v>0</v>
      </c>
      <c r="Q51" s="167">
        <v>2</v>
      </c>
      <c r="AA51" s="144">
        <v>3</v>
      </c>
      <c r="AB51" s="144">
        <v>9</v>
      </c>
      <c r="AC51" s="144">
        <v>42291352</v>
      </c>
      <c r="BB51" s="144">
        <v>3</v>
      </c>
      <c r="BC51" s="144">
        <f t="shared" si="2"/>
        <v>0</v>
      </c>
      <c r="BD51" s="144">
        <f t="shared" si="3"/>
        <v>0</v>
      </c>
      <c r="BE51" s="144" t="str">
        <f t="shared" si="4"/>
        <v xml:space="preserve"> </v>
      </c>
      <c r="BF51" s="144">
        <f t="shared" si="5"/>
        <v>0</v>
      </c>
      <c r="BG51" s="144">
        <f t="shared" si="6"/>
        <v>0</v>
      </c>
      <c r="CA51" s="144">
        <v>3</v>
      </c>
      <c r="CB51" s="144">
        <v>9</v>
      </c>
      <c r="CC51" s="167"/>
      <c r="CD51" s="167"/>
    </row>
    <row r="52" spans="1:82">
      <c r="A52" s="168">
        <v>30</v>
      </c>
      <c r="B52" s="169" t="s">
        <v>167</v>
      </c>
      <c r="C52" s="170" t="s">
        <v>168</v>
      </c>
      <c r="D52" s="171" t="s">
        <v>81</v>
      </c>
      <c r="E52" s="172">
        <v>1</v>
      </c>
      <c r="F52" s="172" t="s">
        <v>6</v>
      </c>
      <c r="G52" s="173" t="s">
        <v>6</v>
      </c>
      <c r="H52" s="174">
        <v>0.12</v>
      </c>
      <c r="I52" s="174">
        <f t="shared" si="0"/>
        <v>0.12</v>
      </c>
      <c r="J52" s="174">
        <v>0</v>
      </c>
      <c r="K52" s="174">
        <f t="shared" si="1"/>
        <v>0</v>
      </c>
      <c r="Q52" s="167">
        <v>2</v>
      </c>
      <c r="AA52" s="144">
        <v>3</v>
      </c>
      <c r="AB52" s="144">
        <v>9</v>
      </c>
      <c r="AC52" s="144">
        <v>5924531001</v>
      </c>
      <c r="BB52" s="144">
        <v>3</v>
      </c>
      <c r="BC52" s="144">
        <f t="shared" si="2"/>
        <v>0</v>
      </c>
      <c r="BD52" s="144">
        <f t="shared" si="3"/>
        <v>0</v>
      </c>
      <c r="BE52" s="144" t="str">
        <f t="shared" si="4"/>
        <v xml:space="preserve"> </v>
      </c>
      <c r="BF52" s="144">
        <f t="shared" si="5"/>
        <v>0</v>
      </c>
      <c r="BG52" s="144">
        <f t="shared" si="6"/>
        <v>0</v>
      </c>
      <c r="CA52" s="144">
        <v>3</v>
      </c>
      <c r="CB52" s="144">
        <v>9</v>
      </c>
      <c r="CC52" s="167"/>
      <c r="CD52" s="167"/>
    </row>
    <row r="53" spans="1:82">
      <c r="A53" s="168">
        <v>31</v>
      </c>
      <c r="B53" s="169" t="s">
        <v>169</v>
      </c>
      <c r="C53" s="170" t="s">
        <v>170</v>
      </c>
      <c r="D53" s="171" t="s">
        <v>90</v>
      </c>
      <c r="E53" s="172">
        <v>22</v>
      </c>
      <c r="F53" s="172" t="s">
        <v>6</v>
      </c>
      <c r="G53" s="173" t="s">
        <v>6</v>
      </c>
      <c r="H53" s="174">
        <v>4.0000000000000001E-3</v>
      </c>
      <c r="I53" s="174">
        <f t="shared" si="0"/>
        <v>8.7999999999999995E-2</v>
      </c>
      <c r="J53" s="174">
        <v>0</v>
      </c>
      <c r="K53" s="174">
        <f t="shared" si="1"/>
        <v>0</v>
      </c>
      <c r="Q53" s="167">
        <v>2</v>
      </c>
      <c r="AA53" s="144">
        <v>4</v>
      </c>
      <c r="AB53" s="144">
        <v>9</v>
      </c>
      <c r="AC53" s="144">
        <v>10005045</v>
      </c>
      <c r="BB53" s="144">
        <v>4</v>
      </c>
      <c r="BC53" s="144">
        <f t="shared" si="2"/>
        <v>0</v>
      </c>
      <c r="BD53" s="144">
        <f t="shared" si="3"/>
        <v>0</v>
      </c>
      <c r="BE53" s="144">
        <f t="shared" si="4"/>
        <v>0</v>
      </c>
      <c r="BF53" s="144" t="str">
        <f t="shared" si="5"/>
        <v xml:space="preserve"> </v>
      </c>
      <c r="BG53" s="144">
        <f t="shared" si="6"/>
        <v>0</v>
      </c>
      <c r="CA53" s="144">
        <v>4</v>
      </c>
      <c r="CB53" s="144">
        <v>9</v>
      </c>
      <c r="CC53" s="167"/>
      <c r="CD53" s="167"/>
    </row>
    <row r="54" spans="1:82">
      <c r="A54" s="175" t="s">
        <v>6</v>
      </c>
      <c r="B54" s="176"/>
      <c r="C54" s="224" t="s">
        <v>171</v>
      </c>
      <c r="D54" s="225"/>
      <c r="E54" s="179">
        <v>22</v>
      </c>
      <c r="F54" s="180"/>
      <c r="G54" s="181"/>
      <c r="H54" s="182"/>
      <c r="I54" s="183"/>
      <c r="J54" s="182"/>
      <c r="K54" s="183"/>
      <c r="M54" s="178" t="s">
        <v>171</v>
      </c>
      <c r="O54" s="178"/>
      <c r="Q54" s="167"/>
    </row>
    <row r="55" spans="1:82">
      <c r="A55" s="168">
        <v>32</v>
      </c>
      <c r="B55" s="169" t="s">
        <v>172</v>
      </c>
      <c r="C55" s="170" t="s">
        <v>173</v>
      </c>
      <c r="D55" s="171" t="s">
        <v>81</v>
      </c>
      <c r="E55" s="172">
        <v>1</v>
      </c>
      <c r="F55" s="172" t="s">
        <v>6</v>
      </c>
      <c r="G55" s="173" t="s">
        <v>6</v>
      </c>
      <c r="H55" s="174">
        <v>4.0000000000000001E-3</v>
      </c>
      <c r="I55" s="174">
        <f>E55*H55</f>
        <v>4.0000000000000001E-3</v>
      </c>
      <c r="J55" s="174">
        <v>0</v>
      </c>
      <c r="K55" s="174">
        <f>E55*J55</f>
        <v>0</v>
      </c>
      <c r="Q55" s="167">
        <v>2</v>
      </c>
      <c r="AA55" s="144">
        <v>4</v>
      </c>
      <c r="AB55" s="144">
        <v>9</v>
      </c>
      <c r="AC55" s="144">
        <v>10006302</v>
      </c>
      <c r="BB55" s="144">
        <v>4</v>
      </c>
      <c r="BC55" s="144">
        <f>IF(BB55=1,G55,0)</f>
        <v>0</v>
      </c>
      <c r="BD55" s="144">
        <f>IF(BB55=2,G55,0)</f>
        <v>0</v>
      </c>
      <c r="BE55" s="144">
        <f>IF(BB55=3,G55,0)</f>
        <v>0</v>
      </c>
      <c r="BF55" s="144" t="str">
        <f>IF(BB55=4,G55,0)</f>
        <v xml:space="preserve"> </v>
      </c>
      <c r="BG55" s="144">
        <f>IF(BB55=5,G55,0)</f>
        <v>0</v>
      </c>
      <c r="CA55" s="144">
        <v>4</v>
      </c>
      <c r="CB55" s="144">
        <v>9</v>
      </c>
      <c r="CC55" s="167"/>
      <c r="CD55" s="167"/>
    </row>
    <row r="56" spans="1:82">
      <c r="A56" s="168">
        <v>33</v>
      </c>
      <c r="B56" s="169" t="s">
        <v>174</v>
      </c>
      <c r="C56" s="170" t="s">
        <v>175</v>
      </c>
      <c r="D56" s="171" t="s">
        <v>81</v>
      </c>
      <c r="E56" s="172">
        <v>1</v>
      </c>
      <c r="F56" s="172" t="s">
        <v>6</v>
      </c>
      <c r="G56" s="173" t="s">
        <v>6</v>
      </c>
      <c r="H56" s="174">
        <v>4.0000000000000001E-3</v>
      </c>
      <c r="I56" s="174">
        <f>E56*H56</f>
        <v>4.0000000000000001E-3</v>
      </c>
      <c r="J56" s="174">
        <v>0</v>
      </c>
      <c r="K56" s="174">
        <f>E56*J56</f>
        <v>0</v>
      </c>
      <c r="Q56" s="167">
        <v>2</v>
      </c>
      <c r="AA56" s="144">
        <v>4</v>
      </c>
      <c r="AB56" s="144">
        <v>9</v>
      </c>
      <c r="AC56" s="144">
        <v>100063024</v>
      </c>
      <c r="BB56" s="144">
        <v>4</v>
      </c>
      <c r="BC56" s="144">
        <f>IF(BB56=1,G56,0)</f>
        <v>0</v>
      </c>
      <c r="BD56" s="144">
        <f>IF(BB56=2,G56,0)</f>
        <v>0</v>
      </c>
      <c r="BE56" s="144">
        <f>IF(BB56=3,G56,0)</f>
        <v>0</v>
      </c>
      <c r="BF56" s="144" t="str">
        <f>IF(BB56=4,G56,0)</f>
        <v xml:space="preserve"> </v>
      </c>
      <c r="BG56" s="144">
        <f>IF(BB56=5,G56,0)</f>
        <v>0</v>
      </c>
      <c r="CA56" s="144">
        <v>4</v>
      </c>
      <c r="CB56" s="144">
        <v>9</v>
      </c>
      <c r="CC56" s="167"/>
      <c r="CD56" s="167"/>
    </row>
    <row r="57" spans="1:82">
      <c r="A57" s="168">
        <v>34</v>
      </c>
      <c r="B57" s="169" t="s">
        <v>176</v>
      </c>
      <c r="C57" s="170" t="s">
        <v>177</v>
      </c>
      <c r="D57" s="171" t="s">
        <v>81</v>
      </c>
      <c r="E57" s="172">
        <v>1</v>
      </c>
      <c r="F57" s="172" t="s">
        <v>6</v>
      </c>
      <c r="G57" s="173" t="s">
        <v>6</v>
      </c>
      <c r="H57" s="174">
        <v>4.0000000000000001E-3</v>
      </c>
      <c r="I57" s="174">
        <f>E57*H57</f>
        <v>4.0000000000000001E-3</v>
      </c>
      <c r="J57" s="174">
        <v>0</v>
      </c>
      <c r="K57" s="174">
        <f>E57*J57</f>
        <v>0</v>
      </c>
      <c r="Q57" s="167">
        <v>2</v>
      </c>
      <c r="AA57" s="144">
        <v>4</v>
      </c>
      <c r="AB57" s="144">
        <v>9</v>
      </c>
      <c r="AC57" s="144">
        <v>10006316</v>
      </c>
      <c r="BB57" s="144">
        <v>4</v>
      </c>
      <c r="BC57" s="144">
        <f>IF(BB57=1,G57,0)</f>
        <v>0</v>
      </c>
      <c r="BD57" s="144">
        <f>IF(BB57=2,G57,0)</f>
        <v>0</v>
      </c>
      <c r="BE57" s="144">
        <f>IF(BB57=3,G57,0)</f>
        <v>0</v>
      </c>
      <c r="BF57" s="144" t="str">
        <f>IF(BB57=4,G57,0)</f>
        <v xml:space="preserve"> </v>
      </c>
      <c r="BG57" s="144">
        <f>IF(BB57=5,G57,0)</f>
        <v>0</v>
      </c>
      <c r="CA57" s="144">
        <v>4</v>
      </c>
      <c r="CB57" s="144">
        <v>9</v>
      </c>
      <c r="CC57" s="167"/>
      <c r="CD57" s="167"/>
    </row>
    <row r="58" spans="1:82">
      <c r="A58" s="168">
        <v>35</v>
      </c>
      <c r="B58" s="169" t="s">
        <v>178</v>
      </c>
      <c r="C58" s="170" t="s">
        <v>179</v>
      </c>
      <c r="D58" s="171" t="s">
        <v>90</v>
      </c>
      <c r="E58" s="172">
        <v>18.260000000000002</v>
      </c>
      <c r="F58" s="172" t="s">
        <v>6</v>
      </c>
      <c r="G58" s="173" t="s">
        <v>6</v>
      </c>
      <c r="H58" s="174">
        <v>4.0000000000000001E-3</v>
      </c>
      <c r="I58" s="174">
        <f>E58*H58</f>
        <v>7.3040000000000008E-2</v>
      </c>
      <c r="J58" s="174">
        <v>0</v>
      </c>
      <c r="K58" s="174">
        <f>E58*J58</f>
        <v>0</v>
      </c>
      <c r="Q58" s="167">
        <v>2</v>
      </c>
      <c r="AA58" s="144">
        <v>4</v>
      </c>
      <c r="AB58" s="144">
        <v>9</v>
      </c>
      <c r="AC58" s="144">
        <v>10006357</v>
      </c>
      <c r="BB58" s="144">
        <v>4</v>
      </c>
      <c r="BC58" s="144">
        <f>IF(BB58=1,G58,0)</f>
        <v>0</v>
      </c>
      <c r="BD58" s="144">
        <f>IF(BB58=2,G58,0)</f>
        <v>0</v>
      </c>
      <c r="BE58" s="144">
        <f>IF(BB58=3,G58,0)</f>
        <v>0</v>
      </c>
      <c r="BF58" s="144" t="str">
        <f>IF(BB58=4,G58,0)</f>
        <v xml:space="preserve"> </v>
      </c>
      <c r="BG58" s="144">
        <f>IF(BB58=5,G58,0)</f>
        <v>0</v>
      </c>
      <c r="CA58" s="144">
        <v>4</v>
      </c>
      <c r="CB58" s="144">
        <v>9</v>
      </c>
      <c r="CC58" s="167"/>
      <c r="CD58" s="167"/>
    </row>
    <row r="59" spans="1:82">
      <c r="A59" s="175"/>
      <c r="B59" s="176"/>
      <c r="C59" s="224" t="s">
        <v>180</v>
      </c>
      <c r="D59" s="225"/>
      <c r="E59" s="179">
        <v>18.260000000000002</v>
      </c>
      <c r="F59" s="180"/>
      <c r="G59" s="181"/>
      <c r="H59" s="182"/>
      <c r="I59" s="183"/>
      <c r="J59" s="182"/>
      <c r="K59" s="183"/>
      <c r="M59" s="178" t="s">
        <v>180</v>
      </c>
      <c r="O59" s="178"/>
      <c r="Q59" s="167"/>
    </row>
    <row r="60" spans="1:82">
      <c r="A60" s="168">
        <v>36</v>
      </c>
      <c r="B60" s="169" t="s">
        <v>181</v>
      </c>
      <c r="C60" s="170" t="s">
        <v>182</v>
      </c>
      <c r="D60" s="171" t="s">
        <v>90</v>
      </c>
      <c r="E60" s="172">
        <v>16.38</v>
      </c>
      <c r="F60" s="172" t="s">
        <v>6</v>
      </c>
      <c r="G60" s="173" t="s">
        <v>6</v>
      </c>
      <c r="H60" s="174">
        <v>4.0000000000000001E-3</v>
      </c>
      <c r="I60" s="174">
        <f>E60*H60</f>
        <v>6.5519999999999995E-2</v>
      </c>
      <c r="J60" s="174">
        <v>0</v>
      </c>
      <c r="K60" s="174">
        <f>E60*J60</f>
        <v>0</v>
      </c>
      <c r="Q60" s="167">
        <v>2</v>
      </c>
      <c r="AA60" s="144">
        <v>4</v>
      </c>
      <c r="AB60" s="144">
        <v>9</v>
      </c>
      <c r="AC60" s="144">
        <v>10011019</v>
      </c>
      <c r="BB60" s="144">
        <v>4</v>
      </c>
      <c r="BC60" s="144">
        <f>IF(BB60=1,G60,0)</f>
        <v>0</v>
      </c>
      <c r="BD60" s="144">
        <f>IF(BB60=2,G60,0)</f>
        <v>0</v>
      </c>
      <c r="BE60" s="144">
        <f>IF(BB60=3,G60,0)</f>
        <v>0</v>
      </c>
      <c r="BF60" s="144" t="str">
        <f>IF(BB60=4,G60,0)</f>
        <v xml:space="preserve"> </v>
      </c>
      <c r="BG60" s="144">
        <f>IF(BB60=5,G60,0)</f>
        <v>0</v>
      </c>
      <c r="CA60" s="144">
        <v>4</v>
      </c>
      <c r="CB60" s="144">
        <v>9</v>
      </c>
      <c r="CC60" s="167"/>
      <c r="CD60" s="167"/>
    </row>
    <row r="61" spans="1:82">
      <c r="A61" s="175"/>
      <c r="B61" s="176"/>
      <c r="C61" s="224" t="s">
        <v>183</v>
      </c>
      <c r="D61" s="225"/>
      <c r="E61" s="179">
        <v>16.38</v>
      </c>
      <c r="F61" s="180" t="s">
        <v>6</v>
      </c>
      <c r="G61" s="181"/>
      <c r="H61" s="182"/>
      <c r="I61" s="183"/>
      <c r="J61" s="182"/>
      <c r="K61" s="183"/>
      <c r="M61" s="178" t="s">
        <v>183</v>
      </c>
      <c r="O61" s="178"/>
      <c r="Q61" s="167"/>
    </row>
    <row r="62" spans="1:82">
      <c r="A62" s="168">
        <v>37</v>
      </c>
      <c r="B62" s="169" t="s">
        <v>184</v>
      </c>
      <c r="C62" s="170" t="s">
        <v>185</v>
      </c>
      <c r="D62" s="171" t="s">
        <v>81</v>
      </c>
      <c r="E62" s="172">
        <v>4</v>
      </c>
      <c r="F62" s="172" t="s">
        <v>6</v>
      </c>
      <c r="G62" s="173" t="s">
        <v>6</v>
      </c>
      <c r="H62" s="174">
        <v>4.0000000000000001E-3</v>
      </c>
      <c r="I62" s="174">
        <f t="shared" ref="I62:I69" si="7">E62*H62</f>
        <v>1.6E-2</v>
      </c>
      <c r="J62" s="174">
        <v>0</v>
      </c>
      <c r="K62" s="174">
        <f t="shared" ref="K62:K69" si="8">E62*J62</f>
        <v>0</v>
      </c>
      <c r="Q62" s="167">
        <v>2</v>
      </c>
      <c r="AA62" s="144">
        <v>4</v>
      </c>
      <c r="AB62" s="144">
        <v>9</v>
      </c>
      <c r="AC62" s="144">
        <v>10012050</v>
      </c>
      <c r="BB62" s="144">
        <v>4</v>
      </c>
      <c r="BC62" s="144">
        <f t="shared" ref="BC62:BC69" si="9">IF(BB62=1,G62,0)</f>
        <v>0</v>
      </c>
      <c r="BD62" s="144">
        <f t="shared" ref="BD62:BD69" si="10">IF(BB62=2,G62,0)</f>
        <v>0</v>
      </c>
      <c r="BE62" s="144">
        <f t="shared" ref="BE62:BE69" si="11">IF(BB62=3,G62,0)</f>
        <v>0</v>
      </c>
      <c r="BF62" s="144" t="str">
        <f t="shared" ref="BF62:BF69" si="12">IF(BB62=4,G62,0)</f>
        <v xml:space="preserve"> </v>
      </c>
      <c r="BG62" s="144">
        <f t="shared" ref="BG62:BG69" si="13">IF(BB62=5,G62,0)</f>
        <v>0</v>
      </c>
      <c r="CA62" s="144">
        <v>4</v>
      </c>
      <c r="CB62" s="144">
        <v>9</v>
      </c>
      <c r="CC62" s="167"/>
      <c r="CD62" s="167"/>
    </row>
    <row r="63" spans="1:82">
      <c r="A63" s="168">
        <v>38</v>
      </c>
      <c r="B63" s="169" t="s">
        <v>186</v>
      </c>
      <c r="C63" s="170" t="s">
        <v>187</v>
      </c>
      <c r="D63" s="171" t="s">
        <v>81</v>
      </c>
      <c r="E63" s="172">
        <v>8</v>
      </c>
      <c r="F63" s="172" t="s">
        <v>6</v>
      </c>
      <c r="G63" s="173" t="s">
        <v>6</v>
      </c>
      <c r="H63" s="174">
        <v>4.0000000000000001E-3</v>
      </c>
      <c r="I63" s="174">
        <f t="shared" si="7"/>
        <v>3.2000000000000001E-2</v>
      </c>
      <c r="J63" s="174">
        <v>0</v>
      </c>
      <c r="K63" s="174">
        <f t="shared" si="8"/>
        <v>0</v>
      </c>
      <c r="Q63" s="167">
        <v>2</v>
      </c>
      <c r="AA63" s="144">
        <v>4</v>
      </c>
      <c r="AB63" s="144">
        <v>9</v>
      </c>
      <c r="AC63" s="144">
        <v>10012063</v>
      </c>
      <c r="BB63" s="144">
        <v>4</v>
      </c>
      <c r="BC63" s="144">
        <f t="shared" si="9"/>
        <v>0</v>
      </c>
      <c r="BD63" s="144">
        <f t="shared" si="10"/>
        <v>0</v>
      </c>
      <c r="BE63" s="144">
        <f t="shared" si="11"/>
        <v>0</v>
      </c>
      <c r="BF63" s="144" t="str">
        <f t="shared" si="12"/>
        <v xml:space="preserve"> </v>
      </c>
      <c r="BG63" s="144">
        <f t="shared" si="13"/>
        <v>0</v>
      </c>
      <c r="CA63" s="144">
        <v>4</v>
      </c>
      <c r="CB63" s="144">
        <v>9</v>
      </c>
      <c r="CC63" s="167"/>
      <c r="CD63" s="167"/>
    </row>
    <row r="64" spans="1:82">
      <c r="A64" s="168">
        <v>39</v>
      </c>
      <c r="B64" s="169" t="s">
        <v>188</v>
      </c>
      <c r="C64" s="170" t="s">
        <v>189</v>
      </c>
      <c r="D64" s="171" t="s">
        <v>81</v>
      </c>
      <c r="E64" s="172">
        <v>6</v>
      </c>
      <c r="F64" s="172" t="s">
        <v>6</v>
      </c>
      <c r="G64" s="173" t="s">
        <v>6</v>
      </c>
      <c r="H64" s="174">
        <v>4.0000000000000001E-3</v>
      </c>
      <c r="I64" s="174">
        <f t="shared" si="7"/>
        <v>2.4E-2</v>
      </c>
      <c r="J64" s="174">
        <v>0</v>
      </c>
      <c r="K64" s="174">
        <f t="shared" si="8"/>
        <v>0</v>
      </c>
      <c r="Q64" s="167">
        <v>2</v>
      </c>
      <c r="AA64" s="144">
        <v>4</v>
      </c>
      <c r="AB64" s="144">
        <v>9</v>
      </c>
      <c r="AC64" s="144">
        <v>100120906</v>
      </c>
      <c r="BB64" s="144">
        <v>4</v>
      </c>
      <c r="BC64" s="144">
        <f t="shared" si="9"/>
        <v>0</v>
      </c>
      <c r="BD64" s="144">
        <f t="shared" si="10"/>
        <v>0</v>
      </c>
      <c r="BE64" s="144">
        <f t="shared" si="11"/>
        <v>0</v>
      </c>
      <c r="BF64" s="144" t="str">
        <f t="shared" si="12"/>
        <v xml:space="preserve"> </v>
      </c>
      <c r="BG64" s="144">
        <f t="shared" si="13"/>
        <v>0</v>
      </c>
      <c r="CA64" s="144">
        <v>4</v>
      </c>
      <c r="CB64" s="144">
        <v>9</v>
      </c>
      <c r="CC64" s="167"/>
      <c r="CD64" s="167"/>
    </row>
    <row r="65" spans="1:82">
      <c r="A65" s="168">
        <v>40</v>
      </c>
      <c r="B65" s="169" t="s">
        <v>190</v>
      </c>
      <c r="C65" s="170" t="s">
        <v>191</v>
      </c>
      <c r="D65" s="171" t="s">
        <v>81</v>
      </c>
      <c r="E65" s="172">
        <v>2</v>
      </c>
      <c r="F65" s="172" t="s">
        <v>6</v>
      </c>
      <c r="G65" s="173" t="s">
        <v>6</v>
      </c>
      <c r="H65" s="174">
        <v>4.0000000000000001E-3</v>
      </c>
      <c r="I65" s="174">
        <f t="shared" si="7"/>
        <v>8.0000000000000002E-3</v>
      </c>
      <c r="J65" s="174">
        <v>0</v>
      </c>
      <c r="K65" s="174">
        <f t="shared" si="8"/>
        <v>0</v>
      </c>
      <c r="Q65" s="167">
        <v>2</v>
      </c>
      <c r="AA65" s="144">
        <v>4</v>
      </c>
      <c r="AB65" s="144">
        <v>9</v>
      </c>
      <c r="AC65" s="144">
        <v>100130001</v>
      </c>
      <c r="BB65" s="144">
        <v>4</v>
      </c>
      <c r="BC65" s="144">
        <f t="shared" si="9"/>
        <v>0</v>
      </c>
      <c r="BD65" s="144">
        <f t="shared" si="10"/>
        <v>0</v>
      </c>
      <c r="BE65" s="144">
        <f t="shared" si="11"/>
        <v>0</v>
      </c>
      <c r="BF65" s="144" t="str">
        <f t="shared" si="12"/>
        <v xml:space="preserve"> </v>
      </c>
      <c r="BG65" s="144">
        <f t="shared" si="13"/>
        <v>0</v>
      </c>
      <c r="CA65" s="144">
        <v>4</v>
      </c>
      <c r="CB65" s="144">
        <v>9</v>
      </c>
      <c r="CC65" s="167"/>
      <c r="CD65" s="167"/>
    </row>
    <row r="66" spans="1:82">
      <c r="A66" s="168">
        <v>41</v>
      </c>
      <c r="B66" s="169" t="s">
        <v>192</v>
      </c>
      <c r="C66" s="170" t="s">
        <v>193</v>
      </c>
      <c r="D66" s="171" t="s">
        <v>81</v>
      </c>
      <c r="E66" s="172">
        <v>2</v>
      </c>
      <c r="F66" s="172" t="s">
        <v>6</v>
      </c>
      <c r="G66" s="173" t="s">
        <v>6</v>
      </c>
      <c r="H66" s="174">
        <v>4.0000000000000001E-3</v>
      </c>
      <c r="I66" s="174">
        <f t="shared" si="7"/>
        <v>8.0000000000000002E-3</v>
      </c>
      <c r="J66" s="174">
        <v>0</v>
      </c>
      <c r="K66" s="174">
        <f t="shared" si="8"/>
        <v>0</v>
      </c>
      <c r="Q66" s="167">
        <v>2</v>
      </c>
      <c r="AA66" s="144">
        <v>4</v>
      </c>
      <c r="AB66" s="144">
        <v>9</v>
      </c>
      <c r="AC66" s="144">
        <v>100130002</v>
      </c>
      <c r="BB66" s="144">
        <v>4</v>
      </c>
      <c r="BC66" s="144">
        <f t="shared" si="9"/>
        <v>0</v>
      </c>
      <c r="BD66" s="144">
        <f t="shared" si="10"/>
        <v>0</v>
      </c>
      <c r="BE66" s="144">
        <f t="shared" si="11"/>
        <v>0</v>
      </c>
      <c r="BF66" s="144" t="str">
        <f t="shared" si="12"/>
        <v xml:space="preserve"> </v>
      </c>
      <c r="BG66" s="144">
        <f t="shared" si="13"/>
        <v>0</v>
      </c>
      <c r="CA66" s="144">
        <v>4</v>
      </c>
      <c r="CB66" s="144">
        <v>9</v>
      </c>
      <c r="CC66" s="167"/>
      <c r="CD66" s="167"/>
    </row>
    <row r="67" spans="1:82">
      <c r="A67" s="168">
        <v>42</v>
      </c>
      <c r="B67" s="169" t="s">
        <v>194</v>
      </c>
      <c r="C67" s="170" t="s">
        <v>195</v>
      </c>
      <c r="D67" s="171" t="s">
        <v>81</v>
      </c>
      <c r="E67" s="172">
        <v>1</v>
      </c>
      <c r="F67" s="172" t="s">
        <v>6</v>
      </c>
      <c r="G67" s="173" t="s">
        <v>6</v>
      </c>
      <c r="H67" s="174">
        <v>4.0000000000000001E-3</v>
      </c>
      <c r="I67" s="174">
        <f t="shared" si="7"/>
        <v>4.0000000000000001E-3</v>
      </c>
      <c r="J67" s="174">
        <v>0</v>
      </c>
      <c r="K67" s="174">
        <f t="shared" si="8"/>
        <v>0</v>
      </c>
      <c r="Q67" s="167">
        <v>2</v>
      </c>
      <c r="AA67" s="144">
        <v>4</v>
      </c>
      <c r="AB67" s="144">
        <v>9</v>
      </c>
      <c r="AC67" s="144">
        <v>100130003</v>
      </c>
      <c r="BB67" s="144">
        <v>4</v>
      </c>
      <c r="BC67" s="144">
        <f t="shared" si="9"/>
        <v>0</v>
      </c>
      <c r="BD67" s="144">
        <f t="shared" si="10"/>
        <v>0</v>
      </c>
      <c r="BE67" s="144">
        <f t="shared" si="11"/>
        <v>0</v>
      </c>
      <c r="BF67" s="144" t="str">
        <f t="shared" si="12"/>
        <v xml:space="preserve"> </v>
      </c>
      <c r="BG67" s="144">
        <f t="shared" si="13"/>
        <v>0</v>
      </c>
      <c r="CA67" s="144">
        <v>4</v>
      </c>
      <c r="CB67" s="144">
        <v>9</v>
      </c>
      <c r="CC67" s="167"/>
      <c r="CD67" s="167"/>
    </row>
    <row r="68" spans="1:82">
      <c r="A68" s="168">
        <v>43</v>
      </c>
      <c r="B68" s="169" t="s">
        <v>196</v>
      </c>
      <c r="C68" s="170" t="s">
        <v>197</v>
      </c>
      <c r="D68" s="171" t="s">
        <v>135</v>
      </c>
      <c r="E68" s="172">
        <v>2</v>
      </c>
      <c r="F68" s="172" t="s">
        <v>6</v>
      </c>
      <c r="G68" s="173" t="s">
        <v>6</v>
      </c>
      <c r="H68" s="174">
        <v>0</v>
      </c>
      <c r="I68" s="174">
        <f t="shared" si="7"/>
        <v>0</v>
      </c>
      <c r="J68" s="174">
        <v>0</v>
      </c>
      <c r="K68" s="174">
        <f t="shared" si="8"/>
        <v>0</v>
      </c>
      <c r="Q68" s="167">
        <v>2</v>
      </c>
      <c r="AA68" s="144">
        <v>4</v>
      </c>
      <c r="AB68" s="144">
        <v>9</v>
      </c>
      <c r="AC68" s="144">
        <v>28614986</v>
      </c>
      <c r="BB68" s="144">
        <v>4</v>
      </c>
      <c r="BC68" s="144">
        <f t="shared" si="9"/>
        <v>0</v>
      </c>
      <c r="BD68" s="144">
        <f t="shared" si="10"/>
        <v>0</v>
      </c>
      <c r="BE68" s="144">
        <f t="shared" si="11"/>
        <v>0</v>
      </c>
      <c r="BF68" s="144" t="str">
        <f t="shared" si="12"/>
        <v xml:space="preserve"> </v>
      </c>
      <c r="BG68" s="144">
        <f t="shared" si="13"/>
        <v>0</v>
      </c>
      <c r="CA68" s="144">
        <v>4</v>
      </c>
      <c r="CB68" s="144">
        <v>9</v>
      </c>
      <c r="CC68" s="167"/>
      <c r="CD68" s="167"/>
    </row>
    <row r="69" spans="1:82">
      <c r="A69" s="168">
        <v>44</v>
      </c>
      <c r="B69" s="169" t="s">
        <v>198</v>
      </c>
      <c r="C69" s="170" t="s">
        <v>199</v>
      </c>
      <c r="D69" s="171" t="s">
        <v>200</v>
      </c>
      <c r="E69" s="172">
        <v>40</v>
      </c>
      <c r="F69" s="172" t="s">
        <v>6</v>
      </c>
      <c r="G69" s="173" t="s">
        <v>6</v>
      </c>
      <c r="H69" s="174">
        <v>0</v>
      </c>
      <c r="I69" s="174">
        <f t="shared" si="7"/>
        <v>0</v>
      </c>
      <c r="J69" s="174">
        <v>0</v>
      </c>
      <c r="K69" s="174">
        <f t="shared" si="8"/>
        <v>0</v>
      </c>
      <c r="Q69" s="167">
        <v>2</v>
      </c>
      <c r="AA69" s="144">
        <v>10</v>
      </c>
      <c r="AB69" s="144">
        <v>0</v>
      </c>
      <c r="AC69" s="144">
        <v>8</v>
      </c>
      <c r="BB69" s="144">
        <v>5</v>
      </c>
      <c r="BC69" s="144">
        <f t="shared" si="9"/>
        <v>0</v>
      </c>
      <c r="BD69" s="144">
        <f t="shared" si="10"/>
        <v>0</v>
      </c>
      <c r="BE69" s="144">
        <f t="shared" si="11"/>
        <v>0</v>
      </c>
      <c r="BF69" s="144">
        <f t="shared" si="12"/>
        <v>0</v>
      </c>
      <c r="BG69" s="144" t="str">
        <f t="shared" si="13"/>
        <v xml:space="preserve"> </v>
      </c>
      <c r="CA69" s="144">
        <v>10</v>
      </c>
      <c r="CB69" s="144">
        <v>0</v>
      </c>
      <c r="CC69" s="167"/>
      <c r="CD69" s="167"/>
    </row>
    <row r="70" spans="1:82">
      <c r="A70" s="175"/>
      <c r="B70" s="176"/>
      <c r="C70" s="226" t="s">
        <v>6</v>
      </c>
      <c r="D70" s="227"/>
      <c r="E70" s="227"/>
      <c r="F70" s="227"/>
      <c r="G70" s="228"/>
      <c r="H70" s="177"/>
      <c r="I70" s="177"/>
      <c r="J70" s="177"/>
      <c r="K70" s="177"/>
      <c r="L70" s="178" t="s">
        <v>201</v>
      </c>
      <c r="N70" s="178"/>
      <c r="Q70" s="167">
        <v>3</v>
      </c>
    </row>
    <row r="71" spans="1:82">
      <c r="A71" s="168">
        <v>45</v>
      </c>
      <c r="B71" s="169" t="s">
        <v>202</v>
      </c>
      <c r="C71" s="170" t="s">
        <v>203</v>
      </c>
      <c r="D71" s="171" t="s">
        <v>200</v>
      </c>
      <c r="E71" s="172">
        <v>10</v>
      </c>
      <c r="F71" s="172" t="s">
        <v>6</v>
      </c>
      <c r="G71" s="173" t="s">
        <v>6</v>
      </c>
      <c r="H71" s="174">
        <v>0</v>
      </c>
      <c r="I71" s="174">
        <f>E71*H71</f>
        <v>0</v>
      </c>
      <c r="J71" s="174">
        <v>0</v>
      </c>
      <c r="K71" s="174">
        <f>E71*J71</f>
        <v>0</v>
      </c>
      <c r="Q71" s="167">
        <v>2</v>
      </c>
      <c r="AA71" s="144">
        <v>10</v>
      </c>
      <c r="AB71" s="144">
        <v>0</v>
      </c>
      <c r="AC71" s="144">
        <v>8</v>
      </c>
      <c r="BB71" s="144">
        <v>5</v>
      </c>
      <c r="BC71" s="144">
        <f>IF(BB71=1,G71,0)</f>
        <v>0</v>
      </c>
      <c r="BD71" s="144">
        <f>IF(BB71=2,G71,0)</f>
        <v>0</v>
      </c>
      <c r="BE71" s="144">
        <f>IF(BB71=3,G71,0)</f>
        <v>0</v>
      </c>
      <c r="BF71" s="144">
        <f>IF(BB71=4,G71,0)</f>
        <v>0</v>
      </c>
      <c r="BG71" s="144" t="str">
        <f>IF(BB71=5,G71,0)</f>
        <v xml:space="preserve"> </v>
      </c>
      <c r="CA71" s="144">
        <v>10</v>
      </c>
      <c r="CB71" s="144">
        <v>0</v>
      </c>
      <c r="CC71" s="167"/>
      <c r="CD71" s="167"/>
    </row>
    <row r="72" spans="1:82">
      <c r="A72" s="168">
        <v>46</v>
      </c>
      <c r="B72" s="169" t="s">
        <v>204</v>
      </c>
      <c r="C72" s="170" t="s">
        <v>205</v>
      </c>
      <c r="D72" s="171" t="s">
        <v>200</v>
      </c>
      <c r="E72" s="172">
        <v>10</v>
      </c>
      <c r="F72" s="172" t="s">
        <v>6</v>
      </c>
      <c r="G72" s="173" t="s">
        <v>6</v>
      </c>
      <c r="H72" s="174">
        <v>0</v>
      </c>
      <c r="I72" s="174">
        <f>E72*H72</f>
        <v>0</v>
      </c>
      <c r="J72" s="174">
        <v>0</v>
      </c>
      <c r="K72" s="174">
        <f>E72*J72</f>
        <v>0</v>
      </c>
      <c r="Q72" s="167">
        <v>2</v>
      </c>
      <c r="AA72" s="144">
        <v>10</v>
      </c>
      <c r="AB72" s="144">
        <v>0</v>
      </c>
      <c r="AC72" s="144">
        <v>8</v>
      </c>
      <c r="BB72" s="144">
        <v>5</v>
      </c>
      <c r="BC72" s="144">
        <f>IF(BB72=1,G72,0)</f>
        <v>0</v>
      </c>
      <c r="BD72" s="144">
        <f>IF(BB72=2,G72,0)</f>
        <v>0</v>
      </c>
      <c r="BE72" s="144">
        <f>IF(BB72=3,G72,0)</f>
        <v>0</v>
      </c>
      <c r="BF72" s="144">
        <f>IF(BB72=4,G72,0)</f>
        <v>0</v>
      </c>
      <c r="BG72" s="144" t="str">
        <f>IF(BB72=5,G72,0)</f>
        <v xml:space="preserve"> </v>
      </c>
      <c r="CA72" s="144">
        <v>10</v>
      </c>
      <c r="CB72" s="144">
        <v>0</v>
      </c>
      <c r="CC72" s="167"/>
      <c r="CD72" s="167"/>
    </row>
    <row r="73" spans="1:82">
      <c r="A73" s="184"/>
      <c r="B73" s="185" t="s">
        <v>82</v>
      </c>
      <c r="C73" s="186" t="str">
        <f>CONCATENATE(B35," ",C35)</f>
        <v>M23 Montáže potrubí</v>
      </c>
      <c r="D73" s="187"/>
      <c r="E73" s="188"/>
      <c r="F73" s="189"/>
      <c r="G73" s="190">
        <f>SUM(G35:G72)</f>
        <v>0</v>
      </c>
      <c r="H73" s="191"/>
      <c r="I73" s="192">
        <f>SUM(I35:I72)</f>
        <v>0.47026000000000012</v>
      </c>
      <c r="J73" s="191"/>
      <c r="K73" s="192">
        <f>SUM(K35:K72)</f>
        <v>0</v>
      </c>
      <c r="Q73" s="167">
        <v>4</v>
      </c>
      <c r="BC73" s="193">
        <f>SUM(BC35:BC72)</f>
        <v>0</v>
      </c>
      <c r="BD73" s="193">
        <f>SUM(BD35:BD72)</f>
        <v>0</v>
      </c>
      <c r="BE73" s="193">
        <f>SUM(BE35:BE72)</f>
        <v>0</v>
      </c>
      <c r="BF73" s="193">
        <f>SUM(BF35:BF72)</f>
        <v>0</v>
      </c>
      <c r="BG73" s="193">
        <f>SUM(BG35:BG72)</f>
        <v>0</v>
      </c>
    </row>
    <row r="74" spans="1:82">
      <c r="A74" s="159" t="s">
        <v>78</v>
      </c>
      <c r="B74" s="160" t="s">
        <v>206</v>
      </c>
      <c r="C74" s="161" t="s">
        <v>207</v>
      </c>
      <c r="D74" s="162"/>
      <c r="E74" s="163"/>
      <c r="F74" s="163"/>
      <c r="G74" s="164"/>
      <c r="H74" s="165"/>
      <c r="I74" s="166"/>
      <c r="J74" s="165"/>
      <c r="K74" s="166"/>
      <c r="Q74" s="167">
        <v>1</v>
      </c>
    </row>
    <row r="75" spans="1:82">
      <c r="A75" s="168">
        <v>47</v>
      </c>
      <c r="B75" s="169" t="s">
        <v>208</v>
      </c>
      <c r="C75" s="170" t="s">
        <v>209</v>
      </c>
      <c r="D75" s="171" t="s">
        <v>90</v>
      </c>
      <c r="E75" s="172">
        <v>5</v>
      </c>
      <c r="F75" s="172" t="s">
        <v>6</v>
      </c>
      <c r="G75" s="173" t="s">
        <v>6</v>
      </c>
      <c r="H75" s="174" t="s">
        <v>6</v>
      </c>
      <c r="I75" s="174" t="s">
        <v>6</v>
      </c>
      <c r="J75" s="174">
        <v>0</v>
      </c>
      <c r="K75" s="174">
        <f>E75*J75</f>
        <v>0</v>
      </c>
      <c r="Q75" s="167">
        <v>2</v>
      </c>
      <c r="AA75" s="144">
        <v>1</v>
      </c>
      <c r="AB75" s="144">
        <v>9</v>
      </c>
      <c r="AC75" s="144">
        <v>9</v>
      </c>
      <c r="BB75" s="144">
        <v>4</v>
      </c>
      <c r="BC75" s="144">
        <f>IF(BB75=1,G75,0)</f>
        <v>0</v>
      </c>
      <c r="BD75" s="144">
        <f>IF(BB75=2,G75,0)</f>
        <v>0</v>
      </c>
      <c r="BE75" s="144">
        <f>IF(BB75=3,G75,0)</f>
        <v>0</v>
      </c>
      <c r="BF75" s="144" t="str">
        <f>IF(BB75=4,G75,0)</f>
        <v xml:space="preserve"> </v>
      </c>
      <c r="BG75" s="144">
        <f>IF(BB75=5,G75,0)</f>
        <v>0</v>
      </c>
      <c r="CA75" s="144">
        <v>1</v>
      </c>
      <c r="CB75" s="144">
        <v>9</v>
      </c>
      <c r="CC75" s="167"/>
      <c r="CD75" s="167"/>
    </row>
    <row r="76" spans="1:82" ht="22.5">
      <c r="A76" s="168">
        <v>48</v>
      </c>
      <c r="B76" s="169" t="s">
        <v>210</v>
      </c>
      <c r="C76" s="170" t="s">
        <v>211</v>
      </c>
      <c r="D76" s="171" t="s">
        <v>90</v>
      </c>
      <c r="E76" s="172">
        <v>2</v>
      </c>
      <c r="F76" s="172" t="s">
        <v>6</v>
      </c>
      <c r="G76" s="173" t="s">
        <v>6</v>
      </c>
      <c r="H76" s="174" t="s">
        <v>6</v>
      </c>
      <c r="I76" s="174" t="s">
        <v>6</v>
      </c>
      <c r="J76" s="174">
        <v>0</v>
      </c>
      <c r="K76" s="174">
        <f>E76*J76</f>
        <v>0</v>
      </c>
      <c r="Q76" s="167">
        <v>2</v>
      </c>
      <c r="AA76" s="144">
        <v>1</v>
      </c>
      <c r="AB76" s="144">
        <v>9</v>
      </c>
      <c r="AC76" s="144">
        <v>9</v>
      </c>
      <c r="BB76" s="144">
        <v>4</v>
      </c>
      <c r="BC76" s="144">
        <f>IF(BB76=1,G76,0)</f>
        <v>0</v>
      </c>
      <c r="BD76" s="144">
        <f>IF(BB76=2,G76,0)</f>
        <v>0</v>
      </c>
      <c r="BE76" s="144">
        <f>IF(BB76=3,G76,0)</f>
        <v>0</v>
      </c>
      <c r="BF76" s="144" t="str">
        <f>IF(BB76=4,G76,0)</f>
        <v xml:space="preserve"> </v>
      </c>
      <c r="BG76" s="144">
        <f>IF(BB76=5,G76,0)</f>
        <v>0</v>
      </c>
      <c r="CA76" s="144">
        <v>1</v>
      </c>
      <c r="CB76" s="144">
        <v>9</v>
      </c>
      <c r="CC76" s="167"/>
      <c r="CD76" s="167"/>
    </row>
    <row r="77" spans="1:82">
      <c r="A77" s="168">
        <v>49</v>
      </c>
      <c r="B77" s="169" t="s">
        <v>212</v>
      </c>
      <c r="C77" s="170" t="s">
        <v>213</v>
      </c>
      <c r="D77" s="171" t="s">
        <v>90</v>
      </c>
      <c r="E77" s="172">
        <v>2</v>
      </c>
      <c r="F77" s="172" t="s">
        <v>6</v>
      </c>
      <c r="G77" s="173" t="s">
        <v>6</v>
      </c>
      <c r="H77" s="174" t="s">
        <v>6</v>
      </c>
      <c r="I77" s="174" t="s">
        <v>6</v>
      </c>
      <c r="J77" s="174">
        <v>0</v>
      </c>
      <c r="K77" s="174">
        <f>E77*J77</f>
        <v>0</v>
      </c>
      <c r="Q77" s="167">
        <v>2</v>
      </c>
      <c r="AA77" s="144">
        <v>1</v>
      </c>
      <c r="AB77" s="144">
        <v>9</v>
      </c>
      <c r="AC77" s="144">
        <v>9</v>
      </c>
      <c r="BB77" s="144">
        <v>4</v>
      </c>
      <c r="BC77" s="144">
        <f>IF(BB77=1,G77,0)</f>
        <v>0</v>
      </c>
      <c r="BD77" s="144">
        <f>IF(BB77=2,G77,0)</f>
        <v>0</v>
      </c>
      <c r="BE77" s="144">
        <f>IF(BB77=3,G77,0)</f>
        <v>0</v>
      </c>
      <c r="BF77" s="144" t="str">
        <f>IF(BB77=4,G77,0)</f>
        <v xml:space="preserve"> </v>
      </c>
      <c r="BG77" s="144">
        <f>IF(BB77=5,G77,0)</f>
        <v>0</v>
      </c>
      <c r="CA77" s="144">
        <v>1</v>
      </c>
      <c r="CB77" s="144">
        <v>9</v>
      </c>
      <c r="CC77" s="167"/>
      <c r="CD77" s="167"/>
    </row>
    <row r="78" spans="1:82">
      <c r="A78" s="184"/>
      <c r="B78" s="185" t="s">
        <v>82</v>
      </c>
      <c r="C78" s="186" t="str">
        <f>CONCATENATE(B74," ",C74)</f>
        <v>M46 Zemní práce při montážích</v>
      </c>
      <c r="D78" s="187"/>
      <c r="E78" s="188"/>
      <c r="F78" s="189"/>
      <c r="G78" s="190">
        <f>SUM(G74:G77)</f>
        <v>0</v>
      </c>
      <c r="H78" s="191"/>
      <c r="I78" s="192">
        <f>SUM(I74:I77)</f>
        <v>0</v>
      </c>
      <c r="J78" s="191"/>
      <c r="K78" s="192">
        <f>SUM(K74:K77)</f>
        <v>0</v>
      </c>
      <c r="Q78" s="167">
        <v>4</v>
      </c>
      <c r="BC78" s="193">
        <f>SUM(BC74:BC77)</f>
        <v>0</v>
      </c>
      <c r="BD78" s="193">
        <f>SUM(BD74:BD77)</f>
        <v>0</v>
      </c>
      <c r="BE78" s="193">
        <f>SUM(BE74:BE77)</f>
        <v>0</v>
      </c>
      <c r="BF78" s="193">
        <f>SUM(BF74:BF77)</f>
        <v>0</v>
      </c>
      <c r="BG78" s="193">
        <f>SUM(BG74:BG77)</f>
        <v>0</v>
      </c>
    </row>
    <row r="79" spans="1:82">
      <c r="E79" s="144"/>
    </row>
    <row r="80" spans="1:82">
      <c r="E80" s="144"/>
    </row>
    <row r="81" spans="5:5">
      <c r="E81" s="144"/>
    </row>
    <row r="82" spans="5:5">
      <c r="E82" s="144"/>
    </row>
    <row r="83" spans="5:5">
      <c r="E83" s="144"/>
    </row>
    <row r="84" spans="5:5">
      <c r="E84" s="144"/>
    </row>
    <row r="85" spans="5:5">
      <c r="E85" s="144"/>
    </row>
    <row r="86" spans="5:5">
      <c r="E86" s="144"/>
    </row>
    <row r="87" spans="5:5">
      <c r="E87" s="144"/>
    </row>
    <row r="88" spans="5:5">
      <c r="E88" s="144"/>
    </row>
    <row r="89" spans="5:5">
      <c r="E89" s="144"/>
    </row>
    <row r="90" spans="5:5">
      <c r="E90" s="144"/>
    </row>
    <row r="91" spans="5:5">
      <c r="E91" s="144"/>
    </row>
    <row r="92" spans="5:5">
      <c r="E92" s="144"/>
    </row>
    <row r="93" spans="5:5">
      <c r="E93" s="144"/>
    </row>
    <row r="94" spans="5:5">
      <c r="E94" s="144"/>
    </row>
    <row r="95" spans="5:5">
      <c r="E95" s="144"/>
    </row>
    <row r="96" spans="5:5">
      <c r="E96" s="144"/>
    </row>
    <row r="97" spans="1:7">
      <c r="E97" s="144"/>
    </row>
    <row r="98" spans="1:7">
      <c r="E98" s="144"/>
    </row>
    <row r="99" spans="1:7">
      <c r="E99" s="144"/>
    </row>
    <row r="100" spans="1:7">
      <c r="E100" s="144"/>
    </row>
    <row r="101" spans="1:7">
      <c r="E101" s="144"/>
    </row>
    <row r="102" spans="1:7">
      <c r="A102" s="182"/>
      <c r="B102" s="182"/>
      <c r="C102" s="182"/>
      <c r="D102" s="182"/>
      <c r="E102" s="182"/>
      <c r="F102" s="182"/>
      <c r="G102" s="182"/>
    </row>
    <row r="103" spans="1:7">
      <c r="A103" s="182"/>
      <c r="B103" s="182"/>
      <c r="C103" s="182"/>
      <c r="D103" s="182"/>
      <c r="E103" s="182"/>
      <c r="F103" s="182"/>
      <c r="G103" s="182"/>
    </row>
    <row r="104" spans="1:7">
      <c r="A104" s="182"/>
      <c r="B104" s="182"/>
      <c r="C104" s="182"/>
      <c r="D104" s="182"/>
      <c r="E104" s="182"/>
      <c r="F104" s="182"/>
      <c r="G104" s="182"/>
    </row>
    <row r="105" spans="1:7">
      <c r="A105" s="182"/>
      <c r="B105" s="182"/>
      <c r="C105" s="182"/>
      <c r="D105" s="182"/>
      <c r="E105" s="182"/>
      <c r="F105" s="182"/>
      <c r="G105" s="182"/>
    </row>
    <row r="106" spans="1:7">
      <c r="E106" s="144"/>
    </row>
    <row r="107" spans="1:7">
      <c r="E107" s="144"/>
    </row>
    <row r="108" spans="1:7">
      <c r="E108" s="144"/>
    </row>
    <row r="109" spans="1:7">
      <c r="E109" s="144"/>
    </row>
    <row r="110" spans="1:7">
      <c r="E110" s="144"/>
    </row>
    <row r="111" spans="1:7">
      <c r="E111" s="144"/>
    </row>
    <row r="112" spans="1:7">
      <c r="E112" s="144"/>
    </row>
    <row r="113" spans="5:5">
      <c r="E113" s="144"/>
    </row>
    <row r="114" spans="5:5">
      <c r="E114" s="144"/>
    </row>
    <row r="115" spans="5:5">
      <c r="E115" s="144"/>
    </row>
    <row r="116" spans="5:5">
      <c r="E116" s="144"/>
    </row>
    <row r="117" spans="5:5">
      <c r="E117" s="144"/>
    </row>
    <row r="118" spans="5:5">
      <c r="E118" s="144"/>
    </row>
    <row r="119" spans="5:5">
      <c r="E119" s="144"/>
    </row>
    <row r="120" spans="5:5">
      <c r="E120" s="144"/>
    </row>
    <row r="121" spans="5:5">
      <c r="E121" s="144"/>
    </row>
    <row r="122" spans="5:5">
      <c r="E122" s="144"/>
    </row>
    <row r="123" spans="5:5">
      <c r="E123" s="144"/>
    </row>
    <row r="124" spans="5:5">
      <c r="E124" s="144"/>
    </row>
    <row r="125" spans="5:5">
      <c r="E125" s="144"/>
    </row>
    <row r="126" spans="5:5">
      <c r="E126" s="144"/>
    </row>
    <row r="127" spans="5:5">
      <c r="E127" s="144"/>
    </row>
    <row r="128" spans="5:5">
      <c r="E128" s="144"/>
    </row>
    <row r="129" spans="1:7">
      <c r="E129" s="144"/>
    </row>
    <row r="130" spans="1:7">
      <c r="E130" s="144"/>
    </row>
    <row r="131" spans="1:7">
      <c r="E131" s="144"/>
    </row>
    <row r="132" spans="1:7">
      <c r="E132" s="144"/>
    </row>
    <row r="133" spans="1:7">
      <c r="E133" s="144"/>
    </row>
    <row r="134" spans="1:7">
      <c r="E134" s="144"/>
    </row>
    <row r="135" spans="1:7">
      <c r="E135" s="144"/>
    </row>
    <row r="136" spans="1:7">
      <c r="E136" s="144"/>
    </row>
    <row r="137" spans="1:7">
      <c r="A137" s="194"/>
      <c r="B137" s="194"/>
    </row>
    <row r="138" spans="1:7">
      <c r="A138" s="182"/>
      <c r="B138" s="182"/>
      <c r="C138" s="195"/>
      <c r="D138" s="195"/>
      <c r="E138" s="196"/>
      <c r="F138" s="195"/>
      <c r="G138" s="197"/>
    </row>
    <row r="139" spans="1:7">
      <c r="A139" s="198"/>
      <c r="B139" s="198"/>
      <c r="C139" s="182"/>
      <c r="D139" s="182"/>
      <c r="E139" s="199"/>
      <c r="F139" s="182"/>
      <c r="G139" s="182"/>
    </row>
    <row r="140" spans="1:7">
      <c r="A140" s="182"/>
      <c r="B140" s="182"/>
      <c r="C140" s="182"/>
      <c r="D140" s="182"/>
      <c r="E140" s="199"/>
      <c r="F140" s="182"/>
      <c r="G140" s="182"/>
    </row>
    <row r="141" spans="1:7">
      <c r="A141" s="182"/>
      <c r="B141" s="182"/>
      <c r="C141" s="182"/>
      <c r="D141" s="182"/>
      <c r="E141" s="199"/>
      <c r="F141" s="182"/>
      <c r="G141" s="182"/>
    </row>
    <row r="142" spans="1:7">
      <c r="A142" s="182"/>
      <c r="B142" s="182"/>
      <c r="C142" s="182"/>
      <c r="D142" s="182"/>
      <c r="E142" s="199"/>
      <c r="F142" s="182"/>
      <c r="G142" s="182"/>
    </row>
    <row r="143" spans="1:7">
      <c r="A143" s="182"/>
      <c r="B143" s="182"/>
      <c r="C143" s="182"/>
      <c r="D143" s="182"/>
      <c r="E143" s="199"/>
      <c r="F143" s="182"/>
      <c r="G143" s="182"/>
    </row>
    <row r="144" spans="1:7">
      <c r="A144" s="182"/>
      <c r="B144" s="182"/>
      <c r="C144" s="182"/>
      <c r="D144" s="182"/>
      <c r="E144" s="199"/>
      <c r="F144" s="182"/>
      <c r="G144" s="182"/>
    </row>
    <row r="145" spans="1:7">
      <c r="A145" s="182"/>
      <c r="B145" s="182"/>
      <c r="C145" s="182"/>
      <c r="D145" s="182"/>
      <c r="E145" s="199"/>
      <c r="F145" s="182"/>
      <c r="G145" s="182"/>
    </row>
    <row r="146" spans="1:7">
      <c r="A146" s="182"/>
      <c r="B146" s="182"/>
      <c r="C146" s="182"/>
      <c r="D146" s="182"/>
      <c r="E146" s="199"/>
      <c r="F146" s="182"/>
      <c r="G146" s="182"/>
    </row>
    <row r="147" spans="1:7">
      <c r="A147" s="182"/>
      <c r="B147" s="182"/>
      <c r="C147" s="182"/>
      <c r="D147" s="182"/>
      <c r="E147" s="199"/>
      <c r="F147" s="182"/>
      <c r="G147" s="182"/>
    </row>
    <row r="148" spans="1:7">
      <c r="A148" s="182"/>
      <c r="B148" s="182"/>
      <c r="C148" s="182"/>
      <c r="D148" s="182"/>
      <c r="E148" s="199"/>
      <c r="F148" s="182"/>
      <c r="G148" s="182"/>
    </row>
    <row r="149" spans="1:7">
      <c r="A149" s="182"/>
      <c r="B149" s="182"/>
      <c r="C149" s="182"/>
      <c r="D149" s="182"/>
      <c r="E149" s="199"/>
      <c r="F149" s="182"/>
      <c r="G149" s="182"/>
    </row>
    <row r="150" spans="1:7">
      <c r="A150" s="182"/>
      <c r="B150" s="182"/>
      <c r="C150" s="182"/>
      <c r="D150" s="182"/>
      <c r="E150" s="199"/>
      <c r="F150" s="182"/>
      <c r="G150" s="182"/>
    </row>
    <row r="151" spans="1:7">
      <c r="A151" s="182"/>
      <c r="B151" s="182"/>
      <c r="C151" s="182"/>
      <c r="D151" s="182"/>
      <c r="E151" s="199"/>
      <c r="F151" s="182"/>
      <c r="G151" s="182"/>
    </row>
  </sheetData>
  <mergeCells count="17">
    <mergeCell ref="C23:D23"/>
    <mergeCell ref="A1:G1"/>
    <mergeCell ref="A3:B3"/>
    <mergeCell ref="A4:B4"/>
    <mergeCell ref="E4:G4"/>
    <mergeCell ref="C10:D10"/>
    <mergeCell ref="C11:D11"/>
    <mergeCell ref="C13:D13"/>
    <mergeCell ref="C14:D14"/>
    <mergeCell ref="C17:D17"/>
    <mergeCell ref="C19:D19"/>
    <mergeCell ref="C54:D54"/>
    <mergeCell ref="C59:D59"/>
    <mergeCell ref="C61:D61"/>
    <mergeCell ref="C70:G70"/>
    <mergeCell ref="C25:D25"/>
    <mergeCell ref="C27:D27"/>
  </mergeCells>
  <printOptions gridLinesSet="0"/>
  <pageMargins left="0.59055118110236227" right="0.39370078740157483" top="0.59055118110236227" bottom="0.59055118110236227" header="0.19685039370078741" footer="0.19685039370078741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Stryncl</dc:creator>
  <cp:lastModifiedBy>Petr Stryncl</cp:lastModifiedBy>
  <dcterms:created xsi:type="dcterms:W3CDTF">2018-11-29T16:12:33Z</dcterms:created>
  <dcterms:modified xsi:type="dcterms:W3CDTF">2018-11-30T13:01:46Z</dcterms:modified>
</cp:coreProperties>
</file>